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90" windowWidth="19815" windowHeight="7950" activeTab="1"/>
  </bookViews>
  <sheets>
    <sheet name="Pinball Standings" sheetId="7" r:id="rId1"/>
    <sheet name="Final Standings" sheetId="16" r:id="rId2"/>
    <sheet name="Elim 1" sheetId="1" r:id="rId3"/>
    <sheet name="Elim 2" sheetId="2" r:id="rId4"/>
    <sheet name="Elim 3" sheetId="3" r:id="rId5"/>
    <sheet name="Elim 4" sheetId="4" r:id="rId6"/>
    <sheet name="Elim 5" sheetId="5" r:id="rId7"/>
    <sheet name="Elim 6" sheetId="6" r:id="rId8"/>
    <sheet name="Marathon Round" sheetId="8" r:id="rId9"/>
    <sheet name="Elim 1B" sheetId="9" r:id="rId10"/>
    <sheet name="Elim 2B" sheetId="10" r:id="rId11"/>
    <sheet name="Elim 3B" sheetId="13" r:id="rId12"/>
    <sheet name="Elim 4B" sheetId="12" r:id="rId13"/>
    <sheet name="Elim 5B" sheetId="15" r:id="rId14"/>
    <sheet name="Elim 6B" sheetId="14" r:id="rId15"/>
    <sheet name="Marathon Round - B" sheetId="11" r:id="rId16"/>
  </sheets>
  <calcPr calcId="145621"/>
</workbook>
</file>

<file path=xl/calcChain.xml><?xml version="1.0" encoding="utf-8"?>
<calcChain xmlns="http://schemas.openxmlformats.org/spreadsheetml/2006/main">
  <c r="A17" i="6" l="1"/>
  <c r="A16" i="6"/>
  <c r="A35" i="11"/>
  <c r="B6" i="6" l="1"/>
  <c r="B5" i="6"/>
  <c r="A15" i="8" l="1"/>
  <c r="A43" i="8" s="1"/>
  <c r="A16" i="8"/>
  <c r="A37" i="8" s="1"/>
  <c r="A16" i="5"/>
  <c r="A17" i="5"/>
  <c r="A16" i="4"/>
  <c r="A17" i="4"/>
  <c r="A16" i="3"/>
  <c r="A17" i="3"/>
  <c r="A16" i="2"/>
  <c r="A17" i="2"/>
  <c r="A22" i="8" l="1"/>
  <c r="A36" i="8"/>
  <c r="A30" i="8"/>
  <c r="A44" i="8"/>
  <c r="A23" i="8"/>
  <c r="A29" i="8"/>
  <c r="B6" i="15"/>
  <c r="B5" i="15"/>
  <c r="B6" i="14"/>
  <c r="B5" i="14"/>
  <c r="B6" i="12"/>
  <c r="B5" i="12"/>
  <c r="B6" i="13"/>
  <c r="B5" i="13"/>
  <c r="B6" i="10"/>
  <c r="B5" i="10"/>
  <c r="B8" i="9"/>
  <c r="B7" i="9"/>
  <c r="B6" i="9"/>
  <c r="B5" i="9"/>
  <c r="B6" i="5"/>
  <c r="B5" i="5"/>
  <c r="B6" i="4"/>
  <c r="B5" i="4"/>
  <c r="B6" i="3"/>
  <c r="B5" i="3"/>
  <c r="B6" i="2"/>
  <c r="B5" i="2"/>
  <c r="R33" i="7" l="1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A28" i="11" l="1"/>
  <c r="A21" i="11"/>
  <c r="A14" i="11"/>
  <c r="A15" i="11"/>
  <c r="A29" i="11" s="1"/>
  <c r="A22" i="11" l="1"/>
  <c r="A19" i="15"/>
  <c r="A19" i="12"/>
  <c r="A18" i="12"/>
  <c r="A19" i="13"/>
  <c r="A18" i="13"/>
  <c r="A16" i="14"/>
  <c r="A15" i="14"/>
  <c r="A17" i="14"/>
  <c r="A18" i="14"/>
  <c r="A17" i="15"/>
  <c r="A16" i="15"/>
  <c r="A18" i="15"/>
  <c r="A17" i="12"/>
  <c r="A16" i="12"/>
  <c r="A17" i="13"/>
  <c r="A16" i="13"/>
  <c r="A16" i="10" l="1"/>
  <c r="A17" i="10"/>
  <c r="B6" i="11" l="1"/>
  <c r="B5" i="11"/>
  <c r="A17" i="11" s="1"/>
  <c r="A18" i="10"/>
  <c r="A19" i="10"/>
  <c r="A16" i="9"/>
  <c r="A18" i="9"/>
  <c r="A17" i="9"/>
  <c r="A19" i="9"/>
  <c r="A23" i="11" l="1"/>
  <c r="A36" i="11"/>
  <c r="A31" i="11"/>
  <c r="A30" i="11"/>
  <c r="A16" i="11"/>
  <c r="A24" i="11"/>
  <c r="B6" i="8"/>
  <c r="A45" i="8" s="1"/>
  <c r="B5" i="8"/>
  <c r="A46" i="8" s="1"/>
  <c r="A18" i="6"/>
  <c r="A19" i="6"/>
  <c r="A18" i="5"/>
  <c r="A19" i="5"/>
  <c r="A18" i="4"/>
  <c r="A19" i="4"/>
  <c r="A18" i="3"/>
  <c r="A19" i="3"/>
  <c r="A18" i="2"/>
  <c r="A19" i="2"/>
  <c r="B8" i="1"/>
  <c r="A16" i="1" s="1"/>
  <c r="B7" i="1"/>
  <c r="A17" i="1" s="1"/>
  <c r="B6" i="1"/>
  <c r="A18" i="1" s="1"/>
  <c r="B5" i="1"/>
  <c r="A19" i="1" s="1"/>
  <c r="A18" i="8" l="1"/>
  <c r="A25" i="8"/>
  <c r="A39" i="8"/>
  <c r="A17" i="8"/>
  <c r="A24" i="8"/>
  <c r="A38" i="8"/>
  <c r="A32" i="8"/>
  <c r="A31" i="8"/>
</calcChain>
</file>

<file path=xl/sharedStrings.xml><?xml version="1.0" encoding="utf-8"?>
<sst xmlns="http://schemas.openxmlformats.org/spreadsheetml/2006/main" count="612" uniqueCount="143">
  <si>
    <t>#</t>
  </si>
  <si>
    <t>Player</t>
  </si>
  <si>
    <t>Score</t>
  </si>
  <si>
    <t>Place</t>
  </si>
  <si>
    <t>Wins</t>
  </si>
  <si>
    <t>Initials</t>
  </si>
  <si>
    <t>Total Score Must Equal</t>
  </si>
  <si>
    <t>Each player's initials indicates verification of entire scoresheet!</t>
  </si>
  <si>
    <t xml:space="preserve">Machine 1: </t>
  </si>
  <si>
    <t>Order</t>
  </si>
  <si>
    <t>Points</t>
  </si>
  <si>
    <t xml:space="preserve">Machine 2: </t>
  </si>
  <si>
    <t xml:space="preserve">Machine 3: </t>
  </si>
  <si>
    <t>Total Points</t>
  </si>
  <si>
    <t>Subs Used</t>
  </si>
  <si>
    <t>1*</t>
  </si>
  <si>
    <t>Jonathan Puckrin</t>
  </si>
  <si>
    <t>Rod Ferguson</t>
  </si>
  <si>
    <t>Gilles Touchette</t>
  </si>
  <si>
    <t>Ryan James</t>
  </si>
  <si>
    <t>Jason Zazula</t>
  </si>
  <si>
    <t>Winston Tuttle</t>
  </si>
  <si>
    <t>William LePage</t>
  </si>
  <si>
    <t>Lauren Wheeler</t>
  </si>
  <si>
    <t>Rick Halisky</t>
  </si>
  <si>
    <t>Gary Kelemen</t>
  </si>
  <si>
    <t>Duane Cheremshynski</t>
  </si>
  <si>
    <t>Chad Lucyk</t>
  </si>
  <si>
    <t>Chris Von Skopczynski</t>
  </si>
  <si>
    <t>Mark Stephens</t>
  </si>
  <si>
    <t>Ryan Jabs</t>
  </si>
  <si>
    <t>Darryl Hart</t>
  </si>
  <si>
    <t xml:space="preserve">Machine 4: </t>
  </si>
  <si>
    <t xml:space="preserve">Machine 5: </t>
  </si>
  <si>
    <t>1      2      3      4</t>
  </si>
  <si>
    <t xml:space="preserve">     4                  2                  1                  0</t>
  </si>
  <si>
    <t xml:space="preserve">**Order of play on the machine is determined by the best ranked players in decending order of their seeding.  </t>
  </si>
  <si>
    <t>Elimination Game: 1</t>
  </si>
  <si>
    <t>Elimination Game: 2</t>
  </si>
  <si>
    <t>Elimination Game: 3</t>
  </si>
  <si>
    <t>Elimination Game: 4</t>
  </si>
  <si>
    <t>Elimination Game: 5</t>
  </si>
  <si>
    <t>Elimination Game: 6</t>
  </si>
  <si>
    <t>Marathon: Final Round</t>
  </si>
  <si>
    <t>* Player qualified for 'A' League Final in the top 16</t>
  </si>
  <si>
    <t>The Walking Dead</t>
  </si>
  <si>
    <t>Ghostbusters</t>
  </si>
  <si>
    <t>Game of Thrones</t>
  </si>
  <si>
    <t>2016 DHPL League Championship Series 'A' Final</t>
  </si>
  <si>
    <t>2016 DHPL League Championship Series 'B' Final</t>
  </si>
  <si>
    <t>Event #1 (05/01/2016)</t>
  </si>
  <si>
    <t>Event #2 (26/01/2016)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</si>
  <si>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</si>
  <si>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</si>
  <si>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</si>
  <si>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</si>
  <si>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</si>
  <si>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</si>
  <si>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</si>
  <si>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</si>
  <si>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</si>
  <si>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</si>
  <si>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</si>
  <si>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</si>
  <si>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Group</t>
  </si>
  <si>
    <t>Paul Labrash</t>
  </si>
  <si>
    <t>Ian McJannet</t>
  </si>
  <si>
    <t>Michael McCullough</t>
  </si>
  <si>
    <t>Mike Kulba</t>
  </si>
  <si>
    <t>Jason Woods</t>
  </si>
  <si>
    <t>Dale Kemp</t>
  </si>
  <si>
    <t>Tyler Doty</t>
  </si>
  <si>
    <t>Dustin Yukes</t>
  </si>
  <si>
    <t>Erin Pampu</t>
  </si>
  <si>
    <t>Brett Starkey</t>
  </si>
  <si>
    <t>David Beaton</t>
  </si>
  <si>
    <t>Robert Vivian</t>
  </si>
  <si>
    <t>Sam Jenkins</t>
  </si>
  <si>
    <t xml:space="preserve">Top 12 out of 14 events will count for final standings. </t>
  </si>
  <si>
    <t>ACDC</t>
  </si>
  <si>
    <t>Elie Kushner</t>
  </si>
  <si>
    <t>Dirty Harry</t>
  </si>
  <si>
    <t>BOP 2.0</t>
  </si>
  <si>
    <t>Tron</t>
  </si>
  <si>
    <t>Shadow</t>
  </si>
  <si>
    <t xml:space="preserve">          4                  2                  1                  0</t>
  </si>
  <si>
    <t xml:space="preserve">         4                  2                  1                  0</t>
  </si>
  <si>
    <t xml:space="preserve">        4                  2                  1                  0</t>
  </si>
  <si>
    <t xml:space="preserve">       4                  2                  1                  0</t>
  </si>
  <si>
    <t xml:space="preserve">       4                   2                  1                  0</t>
  </si>
  <si>
    <t>7*</t>
  </si>
  <si>
    <t>4*</t>
  </si>
  <si>
    <t xml:space="preserve">                       Each player's initials indicates verification of entire scoresheet!</t>
  </si>
  <si>
    <t>Final Ranking</t>
  </si>
  <si>
    <t xml:space="preserve">*Order of play on the machine is determined by the best ranked players in decending order of their seeding.  </t>
  </si>
  <si>
    <t>** Game is played as a PAPA match play format (4,2,1,0)</t>
  </si>
  <si>
    <t>Paul Sinclair</t>
  </si>
  <si>
    <t>Derek Thomson</t>
  </si>
  <si>
    <t>** Games are played as a PAPA match play format (4,2,1,0)</t>
  </si>
  <si>
    <t>Final Rank</t>
  </si>
  <si>
    <t>2016 DHPL Final Standings</t>
  </si>
  <si>
    <t>NS</t>
  </si>
  <si>
    <t>31st</t>
  </si>
  <si>
    <t>32st</t>
  </si>
  <si>
    <t>Adv</t>
  </si>
  <si>
    <t>16th Place</t>
  </si>
  <si>
    <t>30th Place</t>
  </si>
  <si>
    <t>29th Place</t>
  </si>
  <si>
    <t>15th Place</t>
  </si>
  <si>
    <t>13th Place</t>
  </si>
  <si>
    <t>14th Place</t>
  </si>
  <si>
    <t>ADV</t>
  </si>
  <si>
    <t>28th Place</t>
  </si>
  <si>
    <t>27th Place</t>
  </si>
  <si>
    <t>26th Place</t>
  </si>
  <si>
    <t>Embryon</t>
  </si>
  <si>
    <t xml:space="preserve">25th Place </t>
  </si>
  <si>
    <t>12th Place</t>
  </si>
  <si>
    <t>11th Place</t>
  </si>
  <si>
    <t>Metallica</t>
  </si>
  <si>
    <t>24th Place</t>
  </si>
  <si>
    <t>23th Place</t>
  </si>
  <si>
    <t>Jackbot</t>
  </si>
  <si>
    <t>10th Place</t>
  </si>
  <si>
    <t>9th Place</t>
  </si>
  <si>
    <t>8th Place</t>
  </si>
  <si>
    <t>7th Place</t>
  </si>
  <si>
    <t>22nd Place</t>
  </si>
  <si>
    <t>21st Place</t>
  </si>
  <si>
    <t>6th Place</t>
  </si>
  <si>
    <t>5th Place</t>
  </si>
  <si>
    <t>Tiebreaker</t>
  </si>
  <si>
    <t>Duane</t>
  </si>
  <si>
    <t>Gary</t>
  </si>
  <si>
    <t>17th Place</t>
  </si>
  <si>
    <t>18th Place</t>
  </si>
  <si>
    <t>19th Place</t>
  </si>
  <si>
    <t>20th Place</t>
  </si>
  <si>
    <t>3rd Place</t>
  </si>
  <si>
    <t>4th Place</t>
  </si>
  <si>
    <t>1st Place</t>
  </si>
  <si>
    <t>2nd Place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</si>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</sst>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quotePrefix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" fillId="3" borderId="4" xfId="0" applyFont="1" applyFill="1" applyBorder="1" applyAlignment="1"/>
    <xf numFmtId="0" fontId="0" fillId="0" borderId="5" xfId="0" applyBorder="1" applyAlignment="1"/>
    <xf numFmtId="0" fontId="0" fillId="0" borderId="1" xfId="0" applyBorder="1" applyAlignment="1"/>
    <xf numFmtId="0" fontId="1" fillId="3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37" fontId="0" fillId="0" borderId="1" xfId="1" applyNumberFormat="1" applyFont="1" applyBorder="1" applyAlignment="1">
      <alignment horizontal="center" vertical="center"/>
    </xf>
    <xf numFmtId="37" fontId="0" fillId="0" borderId="4" xfId="1" applyNumberFormat="1" applyFont="1" applyBorder="1" applyAlignment="1">
      <alignment horizontal="center" vertical="center"/>
    </xf>
    <xf numFmtId="37" fontId="0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workbookViewId="0">
      <selection activeCell="U2" sqref="U2"/>
    </sheetView>
  </sheetViews>
  <sheetFormatPr defaultRowHeight="15" outlineLevelCol="1" x14ac:dyDescent="0.25"/>
  <cols>
    <col min="1" max="1" width="5.7109375" bestFit="1" customWidth="1"/>
    <col min="2" max="2" width="21" bestFit="1" customWidth="1"/>
    <col min="3" max="16" width="11.7109375" hidden="1" customWidth="1" outlineLevel="1"/>
    <col min="17" max="17" width="5.42578125" bestFit="1" customWidth="1" collapsed="1"/>
    <col min="18" max="18" width="7" customWidth="1"/>
    <col min="19" max="19" width="6" customWidth="1"/>
    <col min="20" max="20" width="6.5703125" bestFit="1" customWidth="1"/>
  </cols>
  <sheetData>
    <row r="1" spans="1:20" ht="25.5" x14ac:dyDescent="0.25">
      <c r="A1" s="9" t="s">
        <v>3</v>
      </c>
      <c r="B1" s="9" t="s">
        <v>1</v>
      </c>
      <c r="C1" s="10" t="s">
        <v>50</v>
      </c>
      <c r="D1" s="10" t="s">
        <v>51</v>
      </c>
      <c r="E1" s="10" t="s">
        <v>52</v>
      </c>
      <c r="F1" s="10" t="s">
        <v>53</v>
      </c>
      <c r="G1" s="10" t="s">
        <v>54</v>
      </c>
      <c r="H1" s="10" t="s">
        <v>55</v>
      </c>
      <c r="I1" s="10" t="s">
        <v>56</v>
      </c>
      <c r="J1" s="10" t="s">
        <v>57</v>
      </c>
      <c r="K1" s="10" t="s">
        <v>58</v>
      </c>
      <c r="L1" s="10" t="s">
        <v>59</v>
      </c>
      <c r="M1" s="10" t="s">
        <v>60</v>
      </c>
      <c r="N1" s="10" t="s">
        <v>61</v>
      </c>
      <c r="O1" s="10" t="s">
        <v>62</v>
      </c>
      <c r="P1" s="10" t="s">
        <v>63</v>
      </c>
      <c r="Q1" s="10" t="s">
        <v>4</v>
      </c>
      <c r="R1" s="10" t="s">
        <v>13</v>
      </c>
      <c r="S1" s="10" t="s">
        <v>14</v>
      </c>
      <c r="T1" s="35" t="s">
        <v>64</v>
      </c>
    </row>
    <row r="2" spans="1:20" x14ac:dyDescent="0.25">
      <c r="A2" s="11">
        <v>1</v>
      </c>
      <c r="B2" s="39" t="s">
        <v>97</v>
      </c>
      <c r="C2" s="11">
        <v>70</v>
      </c>
      <c r="D2" s="11">
        <v>65</v>
      </c>
      <c r="E2" s="11">
        <v>70</v>
      </c>
      <c r="F2" s="11">
        <v>65</v>
      </c>
      <c r="G2" s="36">
        <v>70</v>
      </c>
      <c r="H2" s="11">
        <v>70</v>
      </c>
      <c r="I2" s="11">
        <v>65</v>
      </c>
      <c r="J2" s="11">
        <v>70</v>
      </c>
      <c r="K2" s="11">
        <v>70</v>
      </c>
      <c r="L2" s="11">
        <v>65</v>
      </c>
      <c r="M2" s="11">
        <v>60</v>
      </c>
      <c r="N2" s="11">
        <v>70</v>
      </c>
      <c r="O2" s="12">
        <v>0</v>
      </c>
      <c r="P2" s="12">
        <v>0</v>
      </c>
      <c r="Q2" s="13" t="s">
        <v>90</v>
      </c>
      <c r="R2" s="13">
        <f>SUM(C2:P2)-0</f>
        <v>810</v>
      </c>
      <c r="S2" s="11">
        <v>0</v>
      </c>
      <c r="T2" s="11">
        <v>1</v>
      </c>
    </row>
    <row r="3" spans="1:20" x14ac:dyDescent="0.25">
      <c r="A3" s="11">
        <v>2</v>
      </c>
      <c r="B3" s="39" t="s">
        <v>96</v>
      </c>
      <c r="C3" s="11">
        <v>54</v>
      </c>
      <c r="D3" s="11">
        <v>54</v>
      </c>
      <c r="E3" s="11">
        <v>60</v>
      </c>
      <c r="F3" s="11">
        <v>70</v>
      </c>
      <c r="G3" s="11">
        <v>50</v>
      </c>
      <c r="H3" s="12">
        <v>48</v>
      </c>
      <c r="I3" s="11">
        <v>70</v>
      </c>
      <c r="J3" s="11">
        <v>65</v>
      </c>
      <c r="K3" s="11">
        <v>65</v>
      </c>
      <c r="L3" s="11">
        <v>50</v>
      </c>
      <c r="M3" s="11">
        <v>70</v>
      </c>
      <c r="N3" s="11">
        <v>56</v>
      </c>
      <c r="O3" s="11">
        <v>70</v>
      </c>
      <c r="P3" s="12">
        <v>0</v>
      </c>
      <c r="Q3" s="13" t="s">
        <v>91</v>
      </c>
      <c r="R3" s="13">
        <f>SUM(C3:P3)-48</f>
        <v>734</v>
      </c>
      <c r="S3" s="11">
        <v>1</v>
      </c>
      <c r="T3" s="11">
        <v>1</v>
      </c>
    </row>
    <row r="4" spans="1:20" x14ac:dyDescent="0.25">
      <c r="A4" s="11">
        <v>3</v>
      </c>
      <c r="B4" s="39" t="s">
        <v>19</v>
      </c>
      <c r="C4" s="11">
        <v>48</v>
      </c>
      <c r="D4" s="11">
        <v>58</v>
      </c>
      <c r="E4" s="11">
        <v>42</v>
      </c>
      <c r="F4" s="12">
        <v>36</v>
      </c>
      <c r="G4" s="11">
        <v>58</v>
      </c>
      <c r="H4" s="11">
        <v>65</v>
      </c>
      <c r="I4" s="11">
        <v>60</v>
      </c>
      <c r="J4" s="11">
        <v>54</v>
      </c>
      <c r="K4" s="11">
        <v>50</v>
      </c>
      <c r="L4" s="11">
        <v>70</v>
      </c>
      <c r="M4" s="11">
        <v>44</v>
      </c>
      <c r="N4" s="11">
        <v>60</v>
      </c>
      <c r="O4" s="11">
        <v>40</v>
      </c>
      <c r="P4" s="12">
        <v>0</v>
      </c>
      <c r="Q4" s="13" t="s">
        <v>15</v>
      </c>
      <c r="R4" s="13">
        <f>SUM(C4:P4)-36</f>
        <v>649</v>
      </c>
      <c r="S4" s="11">
        <v>2</v>
      </c>
      <c r="T4" s="11">
        <v>1</v>
      </c>
    </row>
    <row r="5" spans="1:20" x14ac:dyDescent="0.25">
      <c r="A5" s="11">
        <v>4</v>
      </c>
      <c r="B5" s="39" t="s">
        <v>65</v>
      </c>
      <c r="C5" s="11">
        <v>56</v>
      </c>
      <c r="D5" s="12">
        <v>30</v>
      </c>
      <c r="E5" s="11">
        <v>48</v>
      </c>
      <c r="F5" s="11">
        <v>44</v>
      </c>
      <c r="G5" s="11">
        <v>48</v>
      </c>
      <c r="H5" s="11">
        <v>60</v>
      </c>
      <c r="I5" s="11">
        <v>46</v>
      </c>
      <c r="J5" s="11">
        <v>60</v>
      </c>
      <c r="K5" s="12">
        <v>32</v>
      </c>
      <c r="L5" s="11">
        <v>56</v>
      </c>
      <c r="M5" s="11">
        <v>34</v>
      </c>
      <c r="N5" s="11">
        <v>54</v>
      </c>
      <c r="O5" s="11">
        <v>52</v>
      </c>
      <c r="P5" s="11">
        <v>70</v>
      </c>
      <c r="Q5" s="13" t="s">
        <v>15</v>
      </c>
      <c r="R5" s="13">
        <f>SUM(C5:P5)-62</f>
        <v>628</v>
      </c>
      <c r="S5" s="11">
        <v>1</v>
      </c>
      <c r="T5" s="11">
        <v>1</v>
      </c>
    </row>
    <row r="6" spans="1:20" x14ac:dyDescent="0.25">
      <c r="A6" s="11">
        <v>5</v>
      </c>
      <c r="B6" s="39" t="s">
        <v>30</v>
      </c>
      <c r="C6" s="11">
        <v>52</v>
      </c>
      <c r="D6" s="11">
        <v>70</v>
      </c>
      <c r="E6" s="11">
        <v>36</v>
      </c>
      <c r="F6" s="11">
        <v>38</v>
      </c>
      <c r="G6" s="12">
        <v>10</v>
      </c>
      <c r="H6" s="12">
        <v>26</v>
      </c>
      <c r="I6" s="11">
        <v>34</v>
      </c>
      <c r="J6" s="11">
        <v>34</v>
      </c>
      <c r="K6" s="11">
        <v>44</v>
      </c>
      <c r="L6" s="11">
        <v>60</v>
      </c>
      <c r="M6" s="11">
        <v>56</v>
      </c>
      <c r="N6" s="11">
        <v>30</v>
      </c>
      <c r="O6" s="11">
        <v>34</v>
      </c>
      <c r="P6" s="11">
        <v>54</v>
      </c>
      <c r="Q6" s="13" t="s">
        <v>15</v>
      </c>
      <c r="R6" s="13">
        <f>SUM(C6:P6)-36</f>
        <v>542</v>
      </c>
      <c r="S6" s="11">
        <v>1</v>
      </c>
      <c r="T6" s="11">
        <v>2</v>
      </c>
    </row>
    <row r="7" spans="1:20" x14ac:dyDescent="0.25">
      <c r="A7" s="11">
        <v>6</v>
      </c>
      <c r="B7" s="39" t="s">
        <v>16</v>
      </c>
      <c r="C7" s="12">
        <v>26</v>
      </c>
      <c r="D7" s="11">
        <v>60</v>
      </c>
      <c r="E7" s="11">
        <v>50</v>
      </c>
      <c r="F7" s="11">
        <v>46</v>
      </c>
      <c r="G7" s="11">
        <v>54</v>
      </c>
      <c r="H7" s="11">
        <v>50</v>
      </c>
      <c r="I7" s="11">
        <v>40</v>
      </c>
      <c r="J7" s="11">
        <v>46</v>
      </c>
      <c r="K7" s="11">
        <v>48</v>
      </c>
      <c r="L7" s="11">
        <v>58</v>
      </c>
      <c r="M7" s="11">
        <v>65</v>
      </c>
      <c r="N7" s="12">
        <v>28</v>
      </c>
      <c r="O7" s="11">
        <v>65</v>
      </c>
      <c r="P7" s="11">
        <v>58</v>
      </c>
      <c r="Q7" s="13"/>
      <c r="R7" s="13">
        <f>SUM(C7:P7)-54</f>
        <v>640</v>
      </c>
      <c r="S7" s="11">
        <v>2</v>
      </c>
      <c r="T7" s="11">
        <v>2</v>
      </c>
    </row>
    <row r="8" spans="1:20" x14ac:dyDescent="0.25">
      <c r="A8" s="11">
        <v>7</v>
      </c>
      <c r="B8" s="39" t="s">
        <v>29</v>
      </c>
      <c r="C8" s="11">
        <v>65</v>
      </c>
      <c r="D8" s="11">
        <v>32</v>
      </c>
      <c r="E8" s="11">
        <v>58</v>
      </c>
      <c r="F8" s="12">
        <v>26</v>
      </c>
      <c r="G8" s="11">
        <v>60</v>
      </c>
      <c r="H8" s="11">
        <v>34</v>
      </c>
      <c r="I8" s="12">
        <v>0</v>
      </c>
      <c r="J8" s="11">
        <v>50</v>
      </c>
      <c r="K8" s="11">
        <v>52</v>
      </c>
      <c r="L8" s="11">
        <v>28</v>
      </c>
      <c r="M8" s="11">
        <v>54</v>
      </c>
      <c r="N8" s="11">
        <v>52</v>
      </c>
      <c r="O8" s="11">
        <v>56</v>
      </c>
      <c r="P8" s="11">
        <v>50</v>
      </c>
      <c r="Q8" s="13"/>
      <c r="R8" s="13">
        <f>SUM(C8:P8)-26</f>
        <v>591</v>
      </c>
      <c r="S8" s="11">
        <v>2</v>
      </c>
      <c r="T8" s="11">
        <v>2</v>
      </c>
    </row>
    <row r="9" spans="1:20" x14ac:dyDescent="0.25">
      <c r="A9" s="11">
        <v>8</v>
      </c>
      <c r="B9" s="39" t="s">
        <v>27</v>
      </c>
      <c r="C9" s="11">
        <v>60</v>
      </c>
      <c r="D9" s="11">
        <v>28</v>
      </c>
      <c r="E9" s="11">
        <v>34</v>
      </c>
      <c r="F9" s="11">
        <v>60</v>
      </c>
      <c r="G9" s="12">
        <v>22</v>
      </c>
      <c r="H9" s="11">
        <v>58</v>
      </c>
      <c r="I9" s="12">
        <v>24</v>
      </c>
      <c r="J9" s="11">
        <v>26</v>
      </c>
      <c r="K9" s="11">
        <v>42</v>
      </c>
      <c r="L9" s="11">
        <v>52</v>
      </c>
      <c r="M9" s="11">
        <v>50</v>
      </c>
      <c r="N9" s="11">
        <v>48</v>
      </c>
      <c r="O9" s="11">
        <v>46</v>
      </c>
      <c r="P9" s="11">
        <v>60</v>
      </c>
      <c r="Q9" s="13"/>
      <c r="R9" s="13">
        <f>SUM(C9:P9)-46</f>
        <v>564</v>
      </c>
      <c r="S9" s="11">
        <v>0</v>
      </c>
      <c r="T9" s="11">
        <v>2</v>
      </c>
    </row>
    <row r="10" spans="1:20" x14ac:dyDescent="0.25">
      <c r="A10" s="11">
        <v>9</v>
      </c>
      <c r="B10" s="39" t="s">
        <v>80</v>
      </c>
      <c r="C10" s="11">
        <v>32</v>
      </c>
      <c r="D10" s="11">
        <v>42</v>
      </c>
      <c r="E10" s="11">
        <v>40</v>
      </c>
      <c r="F10" s="11">
        <v>34</v>
      </c>
      <c r="G10" s="11">
        <v>65</v>
      </c>
      <c r="H10" s="12">
        <v>14</v>
      </c>
      <c r="I10" s="12">
        <v>0</v>
      </c>
      <c r="J10" s="11">
        <v>32</v>
      </c>
      <c r="K10" s="11">
        <v>40</v>
      </c>
      <c r="L10" s="11">
        <v>46</v>
      </c>
      <c r="M10" s="11">
        <v>48</v>
      </c>
      <c r="N10" s="11">
        <v>65</v>
      </c>
      <c r="O10" s="11">
        <v>20</v>
      </c>
      <c r="P10" s="11">
        <v>65</v>
      </c>
      <c r="Q10" s="13"/>
      <c r="R10" s="13">
        <f>SUM(C10:P10)-14</f>
        <v>529</v>
      </c>
      <c r="S10" s="11">
        <v>3</v>
      </c>
      <c r="T10" s="11">
        <v>3</v>
      </c>
    </row>
    <row r="11" spans="1:20" x14ac:dyDescent="0.25">
      <c r="A11" s="11">
        <v>10</v>
      </c>
      <c r="B11" s="39" t="s">
        <v>22</v>
      </c>
      <c r="C11" s="11">
        <v>38</v>
      </c>
      <c r="D11" s="11">
        <v>36</v>
      </c>
      <c r="E11" s="11">
        <v>46</v>
      </c>
      <c r="F11" s="12">
        <v>14</v>
      </c>
      <c r="G11" s="11">
        <v>52</v>
      </c>
      <c r="H11" s="11">
        <v>42</v>
      </c>
      <c r="I11" s="11">
        <v>38</v>
      </c>
      <c r="J11" s="12">
        <v>30</v>
      </c>
      <c r="K11" s="11">
        <v>54</v>
      </c>
      <c r="L11" s="11">
        <v>42</v>
      </c>
      <c r="M11" s="11">
        <v>46</v>
      </c>
      <c r="N11" s="11">
        <v>42</v>
      </c>
      <c r="O11" s="11">
        <v>44</v>
      </c>
      <c r="P11" s="11">
        <v>44</v>
      </c>
      <c r="Q11" s="13"/>
      <c r="R11" s="13">
        <f>SUM(C11:P11)-44</f>
        <v>524</v>
      </c>
      <c r="S11" s="11">
        <v>0</v>
      </c>
      <c r="T11" s="11">
        <v>3</v>
      </c>
    </row>
    <row r="12" spans="1:20" x14ac:dyDescent="0.25">
      <c r="A12" s="11">
        <v>11</v>
      </c>
      <c r="B12" s="39" t="s">
        <v>18</v>
      </c>
      <c r="C12" s="11">
        <v>24</v>
      </c>
      <c r="D12" s="11">
        <v>50</v>
      </c>
      <c r="E12" s="11">
        <v>32</v>
      </c>
      <c r="F12" s="11">
        <v>54</v>
      </c>
      <c r="G12" s="11">
        <v>56</v>
      </c>
      <c r="H12" s="12">
        <v>18</v>
      </c>
      <c r="I12" s="11">
        <v>42</v>
      </c>
      <c r="J12" s="11">
        <v>42</v>
      </c>
      <c r="K12" s="11">
        <v>56</v>
      </c>
      <c r="L12" s="11">
        <v>40</v>
      </c>
      <c r="M12" s="12">
        <v>0</v>
      </c>
      <c r="N12" s="11">
        <v>44</v>
      </c>
      <c r="O12" s="11">
        <v>42</v>
      </c>
      <c r="P12" s="11">
        <v>34</v>
      </c>
      <c r="Q12" s="13"/>
      <c r="R12" s="13">
        <f>SUM(C12:P12)-18</f>
        <v>516</v>
      </c>
      <c r="S12" s="11">
        <v>4</v>
      </c>
      <c r="T12" s="11">
        <v>3</v>
      </c>
    </row>
    <row r="13" spans="1:20" x14ac:dyDescent="0.25">
      <c r="A13" s="11">
        <v>12</v>
      </c>
      <c r="B13" s="39" t="s">
        <v>28</v>
      </c>
      <c r="C13" s="11">
        <v>22</v>
      </c>
      <c r="D13" s="11">
        <v>26</v>
      </c>
      <c r="E13" s="11">
        <v>22</v>
      </c>
      <c r="F13" s="11">
        <v>52</v>
      </c>
      <c r="G13" s="11">
        <v>34</v>
      </c>
      <c r="H13" s="11">
        <v>52</v>
      </c>
      <c r="I13" s="12">
        <v>0</v>
      </c>
      <c r="J13" s="11">
        <v>56</v>
      </c>
      <c r="K13" s="11">
        <v>36</v>
      </c>
      <c r="L13" s="11">
        <v>54</v>
      </c>
      <c r="M13" s="11">
        <v>30</v>
      </c>
      <c r="N13" s="12">
        <v>20</v>
      </c>
      <c r="O13" s="11">
        <v>58</v>
      </c>
      <c r="P13" s="11">
        <v>42</v>
      </c>
      <c r="Q13" s="13"/>
      <c r="R13" s="13">
        <f>SUM(C13:P13)-20</f>
        <v>484</v>
      </c>
      <c r="S13" s="11">
        <v>1</v>
      </c>
      <c r="T13" s="11">
        <v>3</v>
      </c>
    </row>
    <row r="14" spans="1:20" x14ac:dyDescent="0.25">
      <c r="A14" s="11">
        <v>13</v>
      </c>
      <c r="B14" s="39" t="s">
        <v>21</v>
      </c>
      <c r="C14" s="11">
        <v>44</v>
      </c>
      <c r="D14" s="11">
        <v>40</v>
      </c>
      <c r="E14" s="11">
        <v>28</v>
      </c>
      <c r="F14" s="11">
        <v>48</v>
      </c>
      <c r="G14" s="12">
        <v>18</v>
      </c>
      <c r="H14" s="11">
        <v>46</v>
      </c>
      <c r="I14" s="11">
        <v>58</v>
      </c>
      <c r="J14" s="11">
        <v>58</v>
      </c>
      <c r="K14" s="11">
        <v>34</v>
      </c>
      <c r="L14" s="11">
        <v>36</v>
      </c>
      <c r="M14" s="11">
        <v>20</v>
      </c>
      <c r="N14" s="11">
        <v>40</v>
      </c>
      <c r="O14" s="11">
        <v>22</v>
      </c>
      <c r="P14" s="12">
        <v>0</v>
      </c>
      <c r="Q14" s="13"/>
      <c r="R14" s="13">
        <f>SUM(C14:P14)-18</f>
        <v>474</v>
      </c>
      <c r="S14" s="11">
        <v>4</v>
      </c>
      <c r="T14" s="11">
        <v>4</v>
      </c>
    </row>
    <row r="15" spans="1:20" x14ac:dyDescent="0.25">
      <c r="A15" s="11">
        <v>14</v>
      </c>
      <c r="B15" s="39" t="s">
        <v>24</v>
      </c>
      <c r="C15" s="11">
        <v>46</v>
      </c>
      <c r="D15" s="11">
        <v>48</v>
      </c>
      <c r="E15" s="12">
        <v>16</v>
      </c>
      <c r="F15" s="11">
        <v>40</v>
      </c>
      <c r="G15" s="11">
        <v>40</v>
      </c>
      <c r="H15" s="11">
        <v>36</v>
      </c>
      <c r="I15" s="11">
        <v>48</v>
      </c>
      <c r="J15" s="11">
        <v>36</v>
      </c>
      <c r="K15" s="11">
        <v>20</v>
      </c>
      <c r="L15" s="11">
        <v>44</v>
      </c>
      <c r="M15" s="11">
        <v>38</v>
      </c>
      <c r="N15" s="12">
        <v>14</v>
      </c>
      <c r="O15" s="11">
        <v>48</v>
      </c>
      <c r="P15" s="11">
        <v>20</v>
      </c>
      <c r="Q15" s="13"/>
      <c r="R15" s="13">
        <f>SUM(C15:P15)-30</f>
        <v>464</v>
      </c>
      <c r="S15" s="11">
        <v>1</v>
      </c>
      <c r="T15" s="11">
        <v>4</v>
      </c>
    </row>
    <row r="16" spans="1:20" x14ac:dyDescent="0.25">
      <c r="A16" s="11">
        <v>15</v>
      </c>
      <c r="B16" s="39" t="s">
        <v>67</v>
      </c>
      <c r="C16" s="11">
        <v>50</v>
      </c>
      <c r="D16" s="11">
        <v>52</v>
      </c>
      <c r="E16" s="11">
        <v>30</v>
      </c>
      <c r="F16" s="12">
        <v>6</v>
      </c>
      <c r="G16" s="11">
        <v>28</v>
      </c>
      <c r="H16" s="11">
        <v>38</v>
      </c>
      <c r="I16" s="11">
        <v>54</v>
      </c>
      <c r="J16" s="11">
        <v>48</v>
      </c>
      <c r="K16" s="12">
        <v>18</v>
      </c>
      <c r="L16" s="11">
        <v>34</v>
      </c>
      <c r="M16" s="11">
        <v>42</v>
      </c>
      <c r="N16" s="11">
        <v>22</v>
      </c>
      <c r="O16" s="11">
        <v>30</v>
      </c>
      <c r="P16" s="11">
        <v>24</v>
      </c>
      <c r="Q16" s="13"/>
      <c r="R16" s="13">
        <f>SUM(C16:P16)-24</f>
        <v>452</v>
      </c>
      <c r="S16" s="11">
        <v>4</v>
      </c>
      <c r="T16" s="11">
        <v>4</v>
      </c>
    </row>
    <row r="17" spans="1:20" ht="15.75" thickBot="1" x14ac:dyDescent="0.3">
      <c r="A17" s="14">
        <v>16</v>
      </c>
      <c r="B17" s="15" t="s">
        <v>70</v>
      </c>
      <c r="C17" s="14">
        <v>34</v>
      </c>
      <c r="D17" s="14">
        <v>34</v>
      </c>
      <c r="E17" s="14">
        <v>44</v>
      </c>
      <c r="F17" s="14">
        <v>20</v>
      </c>
      <c r="G17" s="14">
        <v>32</v>
      </c>
      <c r="H17" s="14">
        <v>32</v>
      </c>
      <c r="I17" s="37">
        <v>0</v>
      </c>
      <c r="J17" s="14">
        <v>52</v>
      </c>
      <c r="K17" s="14">
        <v>46</v>
      </c>
      <c r="L17" s="14">
        <v>38</v>
      </c>
      <c r="M17" s="14">
        <v>58</v>
      </c>
      <c r="N17" s="14">
        <v>26</v>
      </c>
      <c r="O17" s="37">
        <v>14</v>
      </c>
      <c r="P17" s="14">
        <v>32</v>
      </c>
      <c r="Q17" s="16"/>
      <c r="R17" s="16">
        <f>SUM(C17:P17)-14</f>
        <v>448</v>
      </c>
      <c r="S17" s="14">
        <v>2</v>
      </c>
      <c r="T17" s="14">
        <v>4</v>
      </c>
    </row>
    <row r="18" spans="1:20" x14ac:dyDescent="0.25">
      <c r="A18" s="17">
        <v>17</v>
      </c>
      <c r="B18" s="18" t="s">
        <v>66</v>
      </c>
      <c r="C18" s="17">
        <v>36</v>
      </c>
      <c r="D18" s="17">
        <v>46</v>
      </c>
      <c r="E18" s="17">
        <v>56</v>
      </c>
      <c r="F18" s="17">
        <v>32</v>
      </c>
      <c r="G18" s="17">
        <v>16</v>
      </c>
      <c r="H18" s="17">
        <v>30</v>
      </c>
      <c r="I18" s="17">
        <v>56</v>
      </c>
      <c r="J18" s="17">
        <v>40</v>
      </c>
      <c r="K18" s="17">
        <v>38</v>
      </c>
      <c r="L18" s="38">
        <v>0</v>
      </c>
      <c r="M18" s="38">
        <v>0</v>
      </c>
      <c r="N18" s="17">
        <v>0</v>
      </c>
      <c r="O18" s="17">
        <v>50</v>
      </c>
      <c r="P18" s="17">
        <v>40</v>
      </c>
      <c r="Q18" s="19"/>
      <c r="R18" s="19">
        <f>SUM(C18:P18)-0</f>
        <v>440</v>
      </c>
      <c r="S18" s="17">
        <v>2</v>
      </c>
      <c r="T18" s="17">
        <v>5</v>
      </c>
    </row>
    <row r="19" spans="1:20" x14ac:dyDescent="0.25">
      <c r="A19" s="11">
        <v>18</v>
      </c>
      <c r="B19" s="39" t="s">
        <v>25</v>
      </c>
      <c r="C19" s="11">
        <v>20</v>
      </c>
      <c r="D19" s="12">
        <v>14</v>
      </c>
      <c r="E19" s="11">
        <v>52</v>
      </c>
      <c r="F19" s="11">
        <v>28</v>
      </c>
      <c r="G19" s="11">
        <v>26</v>
      </c>
      <c r="H19" s="11">
        <v>44</v>
      </c>
      <c r="I19" s="11">
        <v>30</v>
      </c>
      <c r="J19" s="11">
        <v>28</v>
      </c>
      <c r="K19" s="11">
        <v>58</v>
      </c>
      <c r="L19" s="12">
        <v>18</v>
      </c>
      <c r="M19" s="11">
        <v>22</v>
      </c>
      <c r="N19" s="11">
        <v>38</v>
      </c>
      <c r="O19" s="11">
        <v>28</v>
      </c>
      <c r="P19" s="11">
        <v>56</v>
      </c>
      <c r="Q19" s="13"/>
      <c r="R19" s="13">
        <f>SUM(C19:P19)-32</f>
        <v>430</v>
      </c>
      <c r="S19" s="11">
        <v>2</v>
      </c>
      <c r="T19" s="11">
        <v>5</v>
      </c>
    </row>
    <row r="20" spans="1:20" x14ac:dyDescent="0.25">
      <c r="A20" s="11">
        <v>19</v>
      </c>
      <c r="B20" s="39" t="s">
        <v>68</v>
      </c>
      <c r="C20" s="11">
        <v>30</v>
      </c>
      <c r="D20" s="11">
        <v>56</v>
      </c>
      <c r="E20" s="12">
        <v>14</v>
      </c>
      <c r="F20" s="11">
        <v>22</v>
      </c>
      <c r="G20" s="12">
        <v>12</v>
      </c>
      <c r="H20" s="11">
        <v>28</v>
      </c>
      <c r="I20" s="11">
        <v>50</v>
      </c>
      <c r="J20" s="11">
        <v>14</v>
      </c>
      <c r="K20" s="11">
        <v>24</v>
      </c>
      <c r="L20" s="11">
        <v>48</v>
      </c>
      <c r="M20" s="11">
        <v>24</v>
      </c>
      <c r="N20" s="11">
        <v>58</v>
      </c>
      <c r="O20" s="11">
        <v>32</v>
      </c>
      <c r="P20" s="11">
        <v>36</v>
      </c>
      <c r="Q20" s="13"/>
      <c r="R20" s="13">
        <f>SUM(C20:P20)-26</f>
        <v>422</v>
      </c>
      <c r="S20" s="11">
        <v>2</v>
      </c>
      <c r="T20" s="11">
        <v>5</v>
      </c>
    </row>
    <row r="21" spans="1:20" x14ac:dyDescent="0.25">
      <c r="A21" s="11">
        <v>20</v>
      </c>
      <c r="B21" s="39" t="s">
        <v>26</v>
      </c>
      <c r="C21" s="11">
        <v>6</v>
      </c>
      <c r="D21" s="11">
        <v>44</v>
      </c>
      <c r="E21" s="11">
        <v>65</v>
      </c>
      <c r="F21" s="11">
        <v>50</v>
      </c>
      <c r="G21" s="11">
        <v>38</v>
      </c>
      <c r="H21" s="12">
        <v>0</v>
      </c>
      <c r="I21" s="11">
        <v>44</v>
      </c>
      <c r="J21" s="11">
        <v>16</v>
      </c>
      <c r="K21" s="11">
        <v>28</v>
      </c>
      <c r="L21" s="11">
        <v>20</v>
      </c>
      <c r="M21" s="11">
        <v>40</v>
      </c>
      <c r="N21" s="11">
        <v>50</v>
      </c>
      <c r="O21" s="11">
        <v>16</v>
      </c>
      <c r="P21" s="12">
        <v>0</v>
      </c>
      <c r="Q21" s="13"/>
      <c r="R21" s="13">
        <f>SUM(C21:P21)-0</f>
        <v>417</v>
      </c>
      <c r="S21" s="11">
        <v>4</v>
      </c>
      <c r="T21" s="11">
        <v>5</v>
      </c>
    </row>
    <row r="22" spans="1:20" x14ac:dyDescent="0.25">
      <c r="A22" s="11">
        <v>21</v>
      </c>
      <c r="B22" s="39" t="s">
        <v>69</v>
      </c>
      <c r="C22" s="12">
        <v>18</v>
      </c>
      <c r="D22" s="11">
        <v>24</v>
      </c>
      <c r="E22" s="12">
        <v>18</v>
      </c>
      <c r="F22" s="11">
        <v>58</v>
      </c>
      <c r="G22" s="11">
        <v>44</v>
      </c>
      <c r="H22" s="11">
        <v>24</v>
      </c>
      <c r="I22" s="11">
        <v>20</v>
      </c>
      <c r="J22" s="11">
        <v>38</v>
      </c>
      <c r="K22" s="11">
        <v>22</v>
      </c>
      <c r="L22" s="11">
        <v>32</v>
      </c>
      <c r="M22" s="11">
        <v>36</v>
      </c>
      <c r="N22" s="11">
        <v>24</v>
      </c>
      <c r="O22" s="11">
        <v>36</v>
      </c>
      <c r="P22" s="11">
        <v>52</v>
      </c>
      <c r="Q22" s="13"/>
      <c r="R22" s="13">
        <f>SUM(C22:P22)-36</f>
        <v>410</v>
      </c>
      <c r="S22" s="11">
        <v>2</v>
      </c>
      <c r="T22" s="11">
        <v>6</v>
      </c>
    </row>
    <row r="23" spans="1:20" x14ac:dyDescent="0.25">
      <c r="A23" s="11">
        <v>22</v>
      </c>
      <c r="B23" s="39" t="s">
        <v>71</v>
      </c>
      <c r="C23" s="11">
        <v>42</v>
      </c>
      <c r="D23" s="11">
        <v>10</v>
      </c>
      <c r="E23" s="11">
        <v>10</v>
      </c>
      <c r="F23" s="11">
        <v>18</v>
      </c>
      <c r="G23" s="11">
        <v>36</v>
      </c>
      <c r="H23" s="12">
        <v>0</v>
      </c>
      <c r="I23" s="11">
        <v>52</v>
      </c>
      <c r="J23" s="12">
        <v>8</v>
      </c>
      <c r="K23" s="11">
        <v>30</v>
      </c>
      <c r="L23" s="11">
        <v>24</v>
      </c>
      <c r="M23" s="11">
        <v>32</v>
      </c>
      <c r="N23" s="11">
        <v>46</v>
      </c>
      <c r="O23" s="11">
        <v>60</v>
      </c>
      <c r="P23" s="11">
        <v>48</v>
      </c>
      <c r="Q23" s="13"/>
      <c r="R23" s="13">
        <f>SUM(C23:P23)-8</f>
        <v>408</v>
      </c>
      <c r="S23" s="11">
        <v>1</v>
      </c>
      <c r="T23" s="11">
        <v>6</v>
      </c>
    </row>
    <row r="24" spans="1:20" x14ac:dyDescent="0.25">
      <c r="A24" s="11">
        <v>23</v>
      </c>
      <c r="B24" s="39" t="s">
        <v>17</v>
      </c>
      <c r="C24" s="11">
        <v>58</v>
      </c>
      <c r="D24" s="12">
        <v>0</v>
      </c>
      <c r="E24" s="11">
        <v>54</v>
      </c>
      <c r="F24" s="11">
        <v>42</v>
      </c>
      <c r="G24" s="11">
        <v>46</v>
      </c>
      <c r="H24" s="11">
        <v>40</v>
      </c>
      <c r="I24" s="12">
        <v>0</v>
      </c>
      <c r="J24" s="11">
        <v>0</v>
      </c>
      <c r="K24" s="11">
        <v>60</v>
      </c>
      <c r="L24" s="11">
        <v>0</v>
      </c>
      <c r="M24" s="11">
        <v>28</v>
      </c>
      <c r="N24" s="11">
        <v>0</v>
      </c>
      <c r="O24" s="11">
        <v>54</v>
      </c>
      <c r="P24" s="11">
        <v>18</v>
      </c>
      <c r="Q24" s="13"/>
      <c r="R24" s="13">
        <f>SUM(C24:P24)-0</f>
        <v>400</v>
      </c>
      <c r="S24" s="11">
        <v>2</v>
      </c>
      <c r="T24" s="11">
        <v>6</v>
      </c>
    </row>
    <row r="25" spans="1:20" x14ac:dyDescent="0.25">
      <c r="A25" s="11">
        <v>24</v>
      </c>
      <c r="B25" s="39" t="s">
        <v>20</v>
      </c>
      <c r="C25" s="11">
        <v>28</v>
      </c>
      <c r="D25" s="11">
        <v>38</v>
      </c>
      <c r="E25" s="11">
        <v>26</v>
      </c>
      <c r="F25" s="11">
        <v>56</v>
      </c>
      <c r="G25" s="11">
        <v>30</v>
      </c>
      <c r="H25" s="11">
        <v>54</v>
      </c>
      <c r="I25" s="11">
        <v>36</v>
      </c>
      <c r="J25" s="12">
        <v>0</v>
      </c>
      <c r="K25" s="12">
        <v>0</v>
      </c>
      <c r="L25" s="11">
        <v>12</v>
      </c>
      <c r="M25" s="11">
        <v>0</v>
      </c>
      <c r="N25" s="11">
        <v>0</v>
      </c>
      <c r="O25" s="11">
        <v>38</v>
      </c>
      <c r="P25" s="11">
        <v>26</v>
      </c>
      <c r="Q25" s="13"/>
      <c r="R25" s="13">
        <f>SUM(C25:P25)-0</f>
        <v>344</v>
      </c>
      <c r="S25" s="11">
        <v>1</v>
      </c>
      <c r="T25" s="11">
        <v>6</v>
      </c>
    </row>
    <row r="26" spans="1:20" x14ac:dyDescent="0.25">
      <c r="A26" s="11">
        <v>25</v>
      </c>
      <c r="B26" s="39" t="s">
        <v>23</v>
      </c>
      <c r="C26" s="11">
        <v>16</v>
      </c>
      <c r="D26" s="11">
        <v>18</v>
      </c>
      <c r="E26" s="11">
        <v>38</v>
      </c>
      <c r="F26" s="11">
        <v>30</v>
      </c>
      <c r="G26" s="11">
        <v>42</v>
      </c>
      <c r="H26" s="11">
        <v>16</v>
      </c>
      <c r="I26" s="11">
        <v>28</v>
      </c>
      <c r="J26" s="12">
        <v>12</v>
      </c>
      <c r="K26" s="11">
        <v>26</v>
      </c>
      <c r="L26" s="11">
        <v>30</v>
      </c>
      <c r="M26" s="11">
        <v>52</v>
      </c>
      <c r="N26" s="11">
        <v>36</v>
      </c>
      <c r="O26" s="12">
        <v>0</v>
      </c>
      <c r="P26" s="11">
        <v>0</v>
      </c>
      <c r="Q26" s="13"/>
      <c r="R26" s="13">
        <f>SUM(C26:P26)-12</f>
        <v>332</v>
      </c>
      <c r="S26" s="11">
        <v>4</v>
      </c>
      <c r="T26" s="11">
        <v>7</v>
      </c>
    </row>
    <row r="27" spans="1:20" x14ac:dyDescent="0.25">
      <c r="A27" s="11">
        <v>26</v>
      </c>
      <c r="B27" s="39" t="s">
        <v>73</v>
      </c>
      <c r="C27" s="12">
        <v>4</v>
      </c>
      <c r="D27" s="11">
        <v>16</v>
      </c>
      <c r="E27" s="11">
        <v>12</v>
      </c>
      <c r="F27" s="11">
        <v>16</v>
      </c>
      <c r="G27" s="12">
        <v>6</v>
      </c>
      <c r="H27" s="11">
        <v>20</v>
      </c>
      <c r="I27" s="11">
        <v>26</v>
      </c>
      <c r="J27" s="11">
        <v>24</v>
      </c>
      <c r="K27" s="11">
        <v>14</v>
      </c>
      <c r="L27" s="11">
        <v>26</v>
      </c>
      <c r="M27" s="11">
        <v>16</v>
      </c>
      <c r="N27" s="11">
        <v>32</v>
      </c>
      <c r="O27" s="11">
        <v>18</v>
      </c>
      <c r="P27" s="11">
        <v>30</v>
      </c>
      <c r="Q27" s="13"/>
      <c r="R27" s="13">
        <f>SUM(C27:P27)-10</f>
        <v>250</v>
      </c>
      <c r="S27" s="11">
        <v>0</v>
      </c>
      <c r="T27" s="11">
        <v>7</v>
      </c>
    </row>
    <row r="28" spans="1:20" x14ac:dyDescent="0.25">
      <c r="A28" s="11">
        <v>27</v>
      </c>
      <c r="B28" s="39" t="s">
        <v>72</v>
      </c>
      <c r="C28" s="11">
        <v>40</v>
      </c>
      <c r="D28" s="12">
        <v>0</v>
      </c>
      <c r="E28" s="11">
        <v>24</v>
      </c>
      <c r="F28" s="12">
        <v>0</v>
      </c>
      <c r="G28" s="11">
        <v>14</v>
      </c>
      <c r="H28" s="11">
        <v>56</v>
      </c>
      <c r="I28" s="11">
        <v>0</v>
      </c>
      <c r="J28" s="11">
        <v>44</v>
      </c>
      <c r="K28" s="11">
        <v>0</v>
      </c>
      <c r="L28" s="11">
        <v>16</v>
      </c>
      <c r="M28" s="11">
        <v>26</v>
      </c>
      <c r="N28" s="11">
        <v>0</v>
      </c>
      <c r="O28" s="11">
        <v>26</v>
      </c>
      <c r="P28" s="11">
        <v>0</v>
      </c>
      <c r="Q28" s="13"/>
      <c r="R28" s="13">
        <f>SUM(C28:P28)-0</f>
        <v>246</v>
      </c>
      <c r="S28" s="11">
        <v>1</v>
      </c>
      <c r="T28" s="11">
        <v>7</v>
      </c>
    </row>
    <row r="29" spans="1:20" x14ac:dyDescent="0.25">
      <c r="A29" s="11">
        <v>28</v>
      </c>
      <c r="B29" s="39" t="s">
        <v>77</v>
      </c>
      <c r="C29" s="11">
        <v>8</v>
      </c>
      <c r="D29" s="11">
        <v>22</v>
      </c>
      <c r="E29" s="11">
        <v>8</v>
      </c>
      <c r="F29" s="11">
        <v>8</v>
      </c>
      <c r="G29" s="11">
        <v>4</v>
      </c>
      <c r="H29" s="12">
        <v>0</v>
      </c>
      <c r="I29" s="11">
        <v>18</v>
      </c>
      <c r="J29" s="11">
        <v>20</v>
      </c>
      <c r="K29" s="11">
        <v>40</v>
      </c>
      <c r="L29" s="11">
        <v>22</v>
      </c>
      <c r="M29" s="11">
        <v>12</v>
      </c>
      <c r="N29" s="11">
        <v>34</v>
      </c>
      <c r="O29" s="11">
        <v>24</v>
      </c>
      <c r="P29" s="11">
        <v>0</v>
      </c>
      <c r="Q29" s="13"/>
      <c r="R29" s="13">
        <f>SUM(C29:P29)-0</f>
        <v>220</v>
      </c>
      <c r="S29" s="11">
        <v>1</v>
      </c>
      <c r="T29" s="11">
        <v>7</v>
      </c>
    </row>
    <row r="30" spans="1:20" x14ac:dyDescent="0.25">
      <c r="A30" s="11">
        <v>29</v>
      </c>
      <c r="B30" s="39" t="s">
        <v>74</v>
      </c>
      <c r="C30" s="11">
        <v>14</v>
      </c>
      <c r="D30" s="12">
        <v>0</v>
      </c>
      <c r="E30" s="11">
        <v>20</v>
      </c>
      <c r="F30" s="11">
        <v>12</v>
      </c>
      <c r="G30" s="12">
        <v>0</v>
      </c>
      <c r="H30" s="11">
        <v>10</v>
      </c>
      <c r="I30" s="11">
        <v>32</v>
      </c>
      <c r="J30" s="11">
        <v>22</v>
      </c>
      <c r="K30" s="11">
        <v>0</v>
      </c>
      <c r="L30" s="11">
        <v>0</v>
      </c>
      <c r="M30" s="11">
        <v>18</v>
      </c>
      <c r="N30" s="11">
        <v>0</v>
      </c>
      <c r="O30" s="11">
        <v>0</v>
      </c>
      <c r="P30" s="11">
        <v>46</v>
      </c>
      <c r="Q30" s="13"/>
      <c r="R30" s="13">
        <f>SUM(C30:P30)-0</f>
        <v>174</v>
      </c>
      <c r="S30" s="11">
        <v>0</v>
      </c>
      <c r="T30" s="11">
        <v>8</v>
      </c>
    </row>
    <row r="31" spans="1:20" x14ac:dyDescent="0.25">
      <c r="A31" s="11">
        <v>30</v>
      </c>
      <c r="B31" s="39" t="s">
        <v>76</v>
      </c>
      <c r="C31" s="11">
        <v>10</v>
      </c>
      <c r="D31" s="11">
        <v>20</v>
      </c>
      <c r="E31" s="12">
        <v>4</v>
      </c>
      <c r="F31" s="11">
        <v>10</v>
      </c>
      <c r="G31" s="12">
        <v>8</v>
      </c>
      <c r="H31" s="11">
        <v>8</v>
      </c>
      <c r="I31" s="11">
        <v>16</v>
      </c>
      <c r="J31" s="11">
        <v>10</v>
      </c>
      <c r="K31" s="11">
        <v>16</v>
      </c>
      <c r="L31" s="11">
        <v>14</v>
      </c>
      <c r="M31" s="11">
        <v>14</v>
      </c>
      <c r="N31" s="11">
        <v>16</v>
      </c>
      <c r="O31" s="11">
        <v>12</v>
      </c>
      <c r="P31" s="11">
        <v>22</v>
      </c>
      <c r="Q31" s="13"/>
      <c r="R31" s="13">
        <f>SUM(C31:P31)-12</f>
        <v>168</v>
      </c>
      <c r="S31" s="11">
        <v>0</v>
      </c>
      <c r="T31" s="11">
        <v>8</v>
      </c>
    </row>
    <row r="32" spans="1:20" x14ac:dyDescent="0.25">
      <c r="A32" s="11">
        <v>31</v>
      </c>
      <c r="B32" s="39" t="s">
        <v>75</v>
      </c>
      <c r="C32" s="11">
        <v>12</v>
      </c>
      <c r="D32" s="12">
        <v>0</v>
      </c>
      <c r="E32" s="11">
        <v>2</v>
      </c>
      <c r="F32" s="11">
        <v>4</v>
      </c>
      <c r="G32" s="11">
        <v>20</v>
      </c>
      <c r="H32" s="11">
        <v>22</v>
      </c>
      <c r="I32" s="11">
        <v>22</v>
      </c>
      <c r="J32" s="11">
        <v>18</v>
      </c>
      <c r="K32" s="12">
        <v>0</v>
      </c>
      <c r="L32" s="11">
        <v>0</v>
      </c>
      <c r="M32" s="11">
        <v>0</v>
      </c>
      <c r="N32" s="11">
        <v>18</v>
      </c>
      <c r="O32" s="11">
        <v>0</v>
      </c>
      <c r="P32" s="11">
        <v>38</v>
      </c>
      <c r="Q32" s="13"/>
      <c r="R32" s="13">
        <f>SUM(C32:P32)-0</f>
        <v>156</v>
      </c>
      <c r="S32" s="11">
        <v>1</v>
      </c>
      <c r="T32" s="11">
        <v>8</v>
      </c>
    </row>
    <row r="33" spans="1:20" x14ac:dyDescent="0.25">
      <c r="A33" s="11">
        <v>32</v>
      </c>
      <c r="B33" s="39" t="s">
        <v>31</v>
      </c>
      <c r="C33" s="12">
        <v>0</v>
      </c>
      <c r="D33" s="11">
        <v>12</v>
      </c>
      <c r="E33" s="11">
        <v>6</v>
      </c>
      <c r="F33" s="11">
        <v>24</v>
      </c>
      <c r="G33" s="11">
        <v>24</v>
      </c>
      <c r="H33" s="11">
        <v>12</v>
      </c>
      <c r="I33" s="12">
        <v>0</v>
      </c>
      <c r="J33" s="11">
        <v>6</v>
      </c>
      <c r="K33" s="11">
        <v>0</v>
      </c>
      <c r="L33" s="11">
        <v>0</v>
      </c>
      <c r="M33" s="11">
        <v>0</v>
      </c>
      <c r="N33" s="11">
        <v>0</v>
      </c>
      <c r="O33" s="11">
        <v>10</v>
      </c>
      <c r="P33" s="11">
        <v>28</v>
      </c>
      <c r="Q33" s="13"/>
      <c r="R33" s="13">
        <f>SUM(C33:P33)-0</f>
        <v>122</v>
      </c>
      <c r="S33" s="11">
        <v>2</v>
      </c>
      <c r="T33" s="11">
        <v>8</v>
      </c>
    </row>
    <row r="34" spans="1:20" x14ac:dyDescent="0.25">
      <c r="A34" s="20"/>
      <c r="B34" s="21"/>
      <c r="C34" s="20"/>
    </row>
    <row r="35" spans="1:20" x14ac:dyDescent="0.25">
      <c r="A35" s="20" t="s">
        <v>44</v>
      </c>
      <c r="B35" s="21"/>
      <c r="C35" s="20"/>
    </row>
    <row r="36" spans="1:20" x14ac:dyDescent="0.25">
      <c r="A36" s="20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5" sqref="B5:B8"/>
    </sheetView>
  </sheetViews>
  <sheetFormatPr defaultRowHeight="15" x14ac:dyDescent="0.25"/>
  <cols>
    <col min="1" max="1" width="12" customWidth="1"/>
    <col min="2" max="2" width="22.42578125" bestFit="1" customWidth="1"/>
    <col min="3" max="3" width="6.85546875" bestFit="1" customWidth="1"/>
    <col min="4" max="4" width="17.5703125" customWidth="1"/>
    <col min="5" max="5" width="7" bestFit="1" customWidth="1"/>
    <col min="6" max="6" width="34.710937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37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29</v>
      </c>
      <c r="B5" s="43" t="str">
        <f>'Pinball Standings'!B30</f>
        <v>Brett Starkey</v>
      </c>
      <c r="C5" s="43">
        <v>4</v>
      </c>
      <c r="D5" s="43" t="s">
        <v>34</v>
      </c>
      <c r="E5" s="49"/>
      <c r="F5" s="56" t="s">
        <v>104</v>
      </c>
    </row>
    <row r="6" spans="1:6" ht="39" customHeight="1" x14ac:dyDescent="0.25">
      <c r="A6" s="43">
        <v>30</v>
      </c>
      <c r="B6" s="43" t="str">
        <f>'Pinball Standings'!B31</f>
        <v>Robert Vivian</v>
      </c>
      <c r="C6" s="43">
        <v>4</v>
      </c>
      <c r="D6" s="43" t="s">
        <v>34</v>
      </c>
      <c r="E6" s="49"/>
      <c r="F6" s="56" t="s">
        <v>104</v>
      </c>
    </row>
    <row r="7" spans="1:6" ht="39" customHeight="1" x14ac:dyDescent="0.25">
      <c r="A7" s="43">
        <v>31</v>
      </c>
      <c r="B7" s="43" t="str">
        <f>'Pinball Standings'!B32</f>
        <v>David Beaton</v>
      </c>
      <c r="C7" s="43" t="s">
        <v>101</v>
      </c>
      <c r="D7" s="43" t="s">
        <v>34</v>
      </c>
      <c r="E7" s="49"/>
      <c r="F7" s="56" t="s">
        <v>102</v>
      </c>
    </row>
    <row r="8" spans="1:6" ht="39" customHeight="1" x14ac:dyDescent="0.25">
      <c r="A8" s="43">
        <v>32</v>
      </c>
      <c r="B8" s="43" t="str">
        <f>'Pinball Standings'!B33</f>
        <v>Darryl Hart</v>
      </c>
      <c r="C8" s="43" t="s">
        <v>101</v>
      </c>
      <c r="D8" s="43" t="s">
        <v>34</v>
      </c>
      <c r="E8" s="49"/>
      <c r="F8" s="56" t="s">
        <v>103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 t="s">
        <v>79</v>
      </c>
    </row>
    <row r="15" spans="1:6" x14ac:dyDescent="0.25">
      <c r="A15" s="62" t="s">
        <v>1</v>
      </c>
      <c r="B15" s="62"/>
      <c r="C15" s="29" t="s">
        <v>9</v>
      </c>
      <c r="D15" s="62" t="s">
        <v>2</v>
      </c>
      <c r="E15" s="62"/>
      <c r="F15" s="29" t="s">
        <v>10</v>
      </c>
    </row>
    <row r="16" spans="1:6" ht="42.6" customHeight="1" x14ac:dyDescent="0.25">
      <c r="A16" s="57" t="str">
        <f>B8</f>
        <v>Darryl Hart</v>
      </c>
      <c r="B16" s="57"/>
      <c r="C16" s="31">
        <v>1</v>
      </c>
      <c r="D16" s="57" t="s">
        <v>142</v>
      </c>
      <c r="E16" s="57"/>
      <c r="F16" s="8" t="s">
        <v>35</v>
      </c>
    </row>
    <row r="17" spans="1:6" ht="42.6" customHeight="1" x14ac:dyDescent="0.25">
      <c r="A17" s="57" t="str">
        <f>B7</f>
        <v>David Beaton</v>
      </c>
      <c r="B17" s="57"/>
      <c r="C17" s="31">
        <v>2</v>
      </c>
      <c r="D17" s="57" t="s">
        <v>142</v>
      </c>
      <c r="E17" s="57"/>
      <c r="F17" s="8" t="s">
        <v>35</v>
      </c>
    </row>
    <row r="18" spans="1:6" ht="42.6" customHeight="1" x14ac:dyDescent="0.25">
      <c r="A18" s="57" t="str">
        <f>B6</f>
        <v>Robert Vivian</v>
      </c>
      <c r="B18" s="57"/>
      <c r="C18" s="31">
        <v>3</v>
      </c>
      <c r="D18" s="57" t="s">
        <v>142</v>
      </c>
      <c r="E18" s="57"/>
      <c r="F18" s="8" t="s">
        <v>35</v>
      </c>
    </row>
    <row r="19" spans="1:6" ht="42.6" customHeight="1" x14ac:dyDescent="0.25">
      <c r="A19" s="57" t="str">
        <f>B5</f>
        <v>Brett Starkey</v>
      </c>
      <c r="B19" s="57"/>
      <c r="C19" s="31">
        <v>4</v>
      </c>
      <c r="D19" s="57" t="s">
        <v>142</v>
      </c>
      <c r="E19" s="57"/>
      <c r="F19" s="8" t="s">
        <v>35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F15" sqref="F15"/>
    </sheetView>
  </sheetViews>
  <sheetFormatPr defaultRowHeight="15" x14ac:dyDescent="0.25"/>
  <cols>
    <col min="1" max="1" width="12" customWidth="1"/>
    <col min="2" max="2" width="20.42578125" bestFit="1" customWidth="1"/>
    <col min="3" max="3" width="6.85546875" bestFit="1" customWidth="1"/>
    <col min="4" max="4" width="17.5703125" customWidth="1"/>
    <col min="5" max="5" width="7" bestFit="1" customWidth="1"/>
    <col min="6" max="6" width="35.570312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38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27</v>
      </c>
      <c r="B5" s="43" t="str">
        <f>'Pinball Standings'!B28</f>
        <v>Dustin Yukes</v>
      </c>
      <c r="C5" s="43" t="s">
        <v>101</v>
      </c>
      <c r="D5" s="43" t="s">
        <v>34</v>
      </c>
      <c r="E5" s="49"/>
      <c r="F5" s="56" t="s">
        <v>106</v>
      </c>
    </row>
    <row r="6" spans="1:6" ht="39" customHeight="1" x14ac:dyDescent="0.25">
      <c r="A6" s="43">
        <v>28</v>
      </c>
      <c r="B6" s="43" t="str">
        <f>'Pinball Standings'!B29</f>
        <v>Sam Jenkins</v>
      </c>
      <c r="C6" s="43"/>
      <c r="D6" s="43" t="s">
        <v>34</v>
      </c>
      <c r="E6" s="49"/>
      <c r="F6" s="56" t="s">
        <v>104</v>
      </c>
    </row>
    <row r="7" spans="1:6" ht="39" customHeight="1" x14ac:dyDescent="0.25">
      <c r="A7" s="53">
        <v>29</v>
      </c>
      <c r="B7" s="53" t="s">
        <v>74</v>
      </c>
      <c r="C7" s="43"/>
      <c r="D7" s="43" t="s">
        <v>34</v>
      </c>
      <c r="E7" s="49"/>
      <c r="F7" s="56" t="s">
        <v>104</v>
      </c>
    </row>
    <row r="8" spans="1:6" ht="39" customHeight="1" x14ac:dyDescent="0.25">
      <c r="A8" s="53">
        <v>30</v>
      </c>
      <c r="B8" s="53" t="s">
        <v>76</v>
      </c>
      <c r="C8" s="43"/>
      <c r="D8" s="43" t="s">
        <v>34</v>
      </c>
      <c r="E8" s="49"/>
      <c r="F8" s="56" t="s">
        <v>107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/>
    </row>
    <row r="15" spans="1:6" x14ac:dyDescent="0.25">
      <c r="A15" s="62" t="s">
        <v>1</v>
      </c>
      <c r="B15" s="62"/>
      <c r="C15" s="29" t="s">
        <v>9</v>
      </c>
      <c r="D15" s="62" t="s">
        <v>2</v>
      </c>
      <c r="E15" s="62"/>
      <c r="F15" s="29" t="s">
        <v>10</v>
      </c>
    </row>
    <row r="16" spans="1:6" ht="42.6" customHeight="1" x14ac:dyDescent="0.25">
      <c r="A16" s="57" t="str">
        <f>B8</f>
        <v>Robert Vivian</v>
      </c>
      <c r="B16" s="57"/>
      <c r="C16" s="31">
        <v>1</v>
      </c>
      <c r="D16" s="69">
        <v>2471600</v>
      </c>
      <c r="E16" s="69"/>
      <c r="F16" s="8" t="s">
        <v>35</v>
      </c>
    </row>
    <row r="17" spans="1:6" ht="42.6" customHeight="1" x14ac:dyDescent="0.25">
      <c r="A17" s="57" t="str">
        <f>B7</f>
        <v>Brett Starkey</v>
      </c>
      <c r="B17" s="57"/>
      <c r="C17" s="31">
        <v>2</v>
      </c>
      <c r="D17" s="69">
        <v>3447440</v>
      </c>
      <c r="E17" s="69"/>
      <c r="F17" s="8" t="s">
        <v>35</v>
      </c>
    </row>
    <row r="18" spans="1:6" ht="42.6" customHeight="1" x14ac:dyDescent="0.25">
      <c r="A18" s="57" t="str">
        <f>B6</f>
        <v>Sam Jenkins</v>
      </c>
      <c r="B18" s="57"/>
      <c r="C18" s="31">
        <v>3</v>
      </c>
      <c r="D18" s="57">
        <v>4616420</v>
      </c>
      <c r="E18" s="57"/>
      <c r="F18" s="8" t="s">
        <v>35</v>
      </c>
    </row>
    <row r="19" spans="1:6" ht="42.6" customHeight="1" x14ac:dyDescent="0.25">
      <c r="A19" s="57" t="str">
        <f>B5</f>
        <v>Dustin Yukes</v>
      </c>
      <c r="B19" s="57"/>
      <c r="C19" s="31">
        <v>4</v>
      </c>
      <c r="D19" s="69" t="s">
        <v>101</v>
      </c>
      <c r="E19" s="69"/>
      <c r="F19" s="8" t="s">
        <v>35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B6" sqref="B6"/>
    </sheetView>
  </sheetViews>
  <sheetFormatPr defaultRowHeight="15" x14ac:dyDescent="0.25"/>
  <cols>
    <col min="1" max="1" width="12" customWidth="1"/>
    <col min="2" max="2" width="20.42578125" bestFit="1" customWidth="1"/>
    <col min="3" max="3" width="6.85546875" bestFit="1" customWidth="1"/>
    <col min="4" max="4" width="17.5703125" customWidth="1"/>
    <col min="5" max="5" width="7" bestFit="1" customWidth="1"/>
    <col min="6" max="6" width="31.14062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39</v>
      </c>
    </row>
    <row r="4" spans="1:6" s="1" customForma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25</v>
      </c>
      <c r="B5" s="43" t="str">
        <f>'Pinball Standings'!B26</f>
        <v>Lauren Wheeler</v>
      </c>
      <c r="C5" s="43">
        <v>2</v>
      </c>
      <c r="D5" s="43" t="s">
        <v>34</v>
      </c>
      <c r="E5" s="49"/>
      <c r="F5" s="48" t="s">
        <v>111</v>
      </c>
    </row>
    <row r="6" spans="1:6" ht="39" customHeight="1" x14ac:dyDescent="0.25">
      <c r="A6" s="43">
        <v>26</v>
      </c>
      <c r="B6" s="43" t="str">
        <f>'Pinball Standings'!B27</f>
        <v>Erin Pampu</v>
      </c>
      <c r="C6" s="43">
        <v>1</v>
      </c>
      <c r="D6" s="43" t="s">
        <v>34</v>
      </c>
      <c r="E6" s="49"/>
      <c r="F6" s="48" t="s">
        <v>113</v>
      </c>
    </row>
    <row r="7" spans="1:6" ht="39" customHeight="1" x14ac:dyDescent="0.25">
      <c r="A7" s="43">
        <v>28</v>
      </c>
      <c r="B7" s="43" t="s">
        <v>77</v>
      </c>
      <c r="C7" s="43">
        <v>0</v>
      </c>
      <c r="D7" s="43" t="s">
        <v>34</v>
      </c>
      <c r="E7" s="49"/>
      <c r="F7" s="48" t="s">
        <v>112</v>
      </c>
    </row>
    <row r="8" spans="1:6" ht="39" customHeight="1" x14ac:dyDescent="0.25">
      <c r="A8" s="43">
        <v>29</v>
      </c>
      <c r="B8" s="43" t="s">
        <v>74</v>
      </c>
      <c r="C8" s="43">
        <v>4</v>
      </c>
      <c r="D8" s="43" t="s">
        <v>34</v>
      </c>
      <c r="E8" s="49"/>
      <c r="F8" s="48" t="s">
        <v>111</v>
      </c>
    </row>
    <row r="9" spans="1:6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/>
    </row>
    <row r="15" spans="1:6" x14ac:dyDescent="0.25">
      <c r="A15" s="62" t="s">
        <v>1</v>
      </c>
      <c r="B15" s="62"/>
      <c r="C15" s="34" t="s">
        <v>9</v>
      </c>
      <c r="D15" s="62" t="s">
        <v>2</v>
      </c>
      <c r="E15" s="62"/>
      <c r="F15" s="34" t="s">
        <v>10</v>
      </c>
    </row>
    <row r="16" spans="1:6" ht="42.6" customHeight="1" x14ac:dyDescent="0.25">
      <c r="A16" s="57" t="str">
        <f>B8</f>
        <v>Brett Starkey</v>
      </c>
      <c r="B16" s="57"/>
      <c r="C16" s="33">
        <v>1</v>
      </c>
      <c r="D16" s="69">
        <v>147255180</v>
      </c>
      <c r="E16" s="69"/>
      <c r="F16" s="8" t="s">
        <v>35</v>
      </c>
    </row>
    <row r="17" spans="1:6" ht="42.6" customHeight="1" x14ac:dyDescent="0.25">
      <c r="A17" s="57" t="str">
        <f>B7</f>
        <v>Sam Jenkins</v>
      </c>
      <c r="B17" s="57"/>
      <c r="C17" s="33">
        <v>2</v>
      </c>
      <c r="D17" s="69">
        <v>12839570</v>
      </c>
      <c r="E17" s="69"/>
      <c r="F17" s="8" t="s">
        <v>35</v>
      </c>
    </row>
    <row r="18" spans="1:6" ht="42.6" customHeight="1" x14ac:dyDescent="0.25">
      <c r="A18" s="57" t="str">
        <f>B6</f>
        <v>Erin Pampu</v>
      </c>
      <c r="B18" s="57"/>
      <c r="C18" s="33">
        <v>3</v>
      </c>
      <c r="D18" s="57">
        <v>22502550</v>
      </c>
      <c r="E18" s="57"/>
      <c r="F18" s="8" t="s">
        <v>35</v>
      </c>
    </row>
    <row r="19" spans="1:6" ht="42.6" customHeight="1" x14ac:dyDescent="0.25">
      <c r="A19" s="57" t="str">
        <f>B5</f>
        <v>Lauren Wheeler</v>
      </c>
      <c r="B19" s="57"/>
      <c r="C19" s="33">
        <v>4</v>
      </c>
      <c r="D19" s="69">
        <v>50380820</v>
      </c>
      <c r="E19" s="69"/>
      <c r="F19" s="8" t="s">
        <v>35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B8" sqref="B8"/>
    </sheetView>
  </sheetViews>
  <sheetFormatPr defaultRowHeight="15" x14ac:dyDescent="0.25"/>
  <cols>
    <col min="1" max="1" width="12" customWidth="1"/>
    <col min="2" max="2" width="20.42578125" bestFit="1" customWidth="1"/>
    <col min="3" max="3" width="6.85546875" bestFit="1" customWidth="1"/>
    <col min="4" max="4" width="17.5703125" customWidth="1"/>
    <col min="5" max="5" width="7" bestFit="1" customWidth="1"/>
    <col min="6" max="6" width="32.8554687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40</v>
      </c>
    </row>
    <row r="4" spans="1:6" s="1" customForma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23</v>
      </c>
      <c r="B5" s="46" t="str">
        <f>'Pinball Standings'!B24</f>
        <v>Rod Ferguson</v>
      </c>
      <c r="C5" s="43"/>
      <c r="D5" s="43" t="s">
        <v>34</v>
      </c>
      <c r="E5" s="49"/>
      <c r="F5" s="48" t="s">
        <v>114</v>
      </c>
    </row>
    <row r="6" spans="1:6" ht="39" customHeight="1" x14ac:dyDescent="0.25">
      <c r="A6" s="43">
        <v>24</v>
      </c>
      <c r="B6" s="43" t="str">
        <f>'Pinball Standings'!B25</f>
        <v>Jason Zazula</v>
      </c>
      <c r="C6" s="43">
        <v>2</v>
      </c>
      <c r="D6" s="43" t="s">
        <v>34</v>
      </c>
      <c r="E6" s="49"/>
      <c r="F6" s="48"/>
    </row>
    <row r="7" spans="1:6" ht="39" customHeight="1" x14ac:dyDescent="0.25">
      <c r="A7" s="53">
        <v>25</v>
      </c>
      <c r="B7" s="53" t="s">
        <v>23</v>
      </c>
      <c r="C7" s="43">
        <v>4</v>
      </c>
      <c r="D7" s="43" t="s">
        <v>34</v>
      </c>
      <c r="E7" s="49"/>
      <c r="F7" s="48"/>
    </row>
    <row r="8" spans="1:6" ht="39" customHeight="1" x14ac:dyDescent="0.25">
      <c r="A8" s="43">
        <v>29</v>
      </c>
      <c r="B8" s="43" t="s">
        <v>74</v>
      </c>
      <c r="C8" s="43">
        <v>1</v>
      </c>
      <c r="D8" s="43" t="s">
        <v>34</v>
      </c>
      <c r="E8" s="49"/>
      <c r="F8" s="48" t="s">
        <v>116</v>
      </c>
    </row>
    <row r="9" spans="1:6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 t="s">
        <v>115</v>
      </c>
    </row>
    <row r="15" spans="1:6" x14ac:dyDescent="0.25">
      <c r="A15" s="62" t="s">
        <v>1</v>
      </c>
      <c r="B15" s="62"/>
      <c r="C15" s="34" t="s">
        <v>9</v>
      </c>
      <c r="D15" s="62" t="s">
        <v>2</v>
      </c>
      <c r="E15" s="62"/>
      <c r="F15" s="34" t="s">
        <v>10</v>
      </c>
    </row>
    <row r="16" spans="1:6" ht="42.6" customHeight="1" x14ac:dyDescent="0.25">
      <c r="A16" s="57" t="str">
        <f>B8</f>
        <v>Brett Starkey</v>
      </c>
      <c r="B16" s="57"/>
      <c r="C16" s="33">
        <v>1</v>
      </c>
      <c r="D16" s="69">
        <v>161010</v>
      </c>
      <c r="E16" s="69"/>
      <c r="F16" s="8" t="s">
        <v>35</v>
      </c>
    </row>
    <row r="17" spans="1:6" ht="42.6" customHeight="1" x14ac:dyDescent="0.25">
      <c r="A17" s="57" t="str">
        <f>B7</f>
        <v>Lauren Wheeler</v>
      </c>
      <c r="B17" s="57"/>
      <c r="C17" s="33">
        <v>2</v>
      </c>
      <c r="D17" s="69">
        <v>186100</v>
      </c>
      <c r="E17" s="69"/>
      <c r="F17" s="8" t="s">
        <v>35</v>
      </c>
    </row>
    <row r="18" spans="1:6" ht="42.6" customHeight="1" x14ac:dyDescent="0.25">
      <c r="A18" s="57" t="str">
        <f>B6</f>
        <v>Jason Zazula</v>
      </c>
      <c r="B18" s="57"/>
      <c r="C18" s="33">
        <v>3</v>
      </c>
      <c r="D18" s="69">
        <v>176400</v>
      </c>
      <c r="E18" s="69"/>
      <c r="F18" s="8" t="s">
        <v>35</v>
      </c>
    </row>
    <row r="19" spans="1:6" ht="42.6" customHeight="1" x14ac:dyDescent="0.25">
      <c r="A19" s="63" t="str">
        <f>B5</f>
        <v>Rod Ferguson</v>
      </c>
      <c r="B19" s="63"/>
      <c r="C19" s="33">
        <v>4</v>
      </c>
      <c r="D19" s="69" t="s">
        <v>101</v>
      </c>
      <c r="E19" s="69"/>
      <c r="F19" s="8" t="s">
        <v>35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B6" sqref="B6"/>
    </sheetView>
  </sheetViews>
  <sheetFormatPr defaultRowHeight="15" x14ac:dyDescent="0.25"/>
  <cols>
    <col min="1" max="1" width="12" customWidth="1"/>
    <col min="2" max="2" width="20.42578125" bestFit="1" customWidth="1"/>
    <col min="3" max="3" width="6.85546875" bestFit="1" customWidth="1"/>
    <col min="4" max="4" width="17.5703125" customWidth="1"/>
    <col min="5" max="5" width="7" bestFit="1" customWidth="1"/>
    <col min="6" max="6" width="35.14062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41</v>
      </c>
    </row>
    <row r="4" spans="1:6" s="1" customForma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21</v>
      </c>
      <c r="B5" s="43" t="str">
        <f>'Pinball Standings'!B22</f>
        <v>Jason Woods</v>
      </c>
      <c r="C5" s="43">
        <v>4</v>
      </c>
      <c r="D5" s="43" t="s">
        <v>34</v>
      </c>
      <c r="E5" s="49"/>
      <c r="F5" s="48" t="s">
        <v>111</v>
      </c>
    </row>
    <row r="6" spans="1:6" ht="39" customHeight="1" x14ac:dyDescent="0.25">
      <c r="A6" s="43">
        <v>22</v>
      </c>
      <c r="B6" s="43" t="str">
        <f>'Pinball Standings'!B23</f>
        <v>Tyler Doty</v>
      </c>
      <c r="C6" s="43">
        <v>1</v>
      </c>
      <c r="D6" s="43" t="s">
        <v>34</v>
      </c>
      <c r="E6" s="49"/>
      <c r="F6" s="48" t="s">
        <v>121</v>
      </c>
    </row>
    <row r="7" spans="1:6" ht="39" customHeight="1" x14ac:dyDescent="0.25">
      <c r="A7" s="43">
        <v>24</v>
      </c>
      <c r="B7" s="43" t="s">
        <v>20</v>
      </c>
      <c r="C7" s="43">
        <v>2</v>
      </c>
      <c r="D7" s="43" t="s">
        <v>34</v>
      </c>
      <c r="E7" s="49"/>
      <c r="F7" s="48" t="s">
        <v>111</v>
      </c>
    </row>
    <row r="8" spans="1:6" ht="39" customHeight="1" x14ac:dyDescent="0.25">
      <c r="A8" s="53">
        <v>25</v>
      </c>
      <c r="B8" s="53" t="s">
        <v>23</v>
      </c>
      <c r="C8" s="43">
        <v>0</v>
      </c>
      <c r="D8" s="43" t="s">
        <v>34</v>
      </c>
      <c r="E8" s="49"/>
      <c r="F8" s="48" t="s">
        <v>120</v>
      </c>
    </row>
    <row r="9" spans="1:6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 t="s">
        <v>119</v>
      </c>
    </row>
    <row r="15" spans="1:6" x14ac:dyDescent="0.25">
      <c r="A15" s="62" t="s">
        <v>1</v>
      </c>
      <c r="B15" s="62"/>
      <c r="C15" s="34" t="s">
        <v>9</v>
      </c>
      <c r="D15" s="62" t="s">
        <v>2</v>
      </c>
      <c r="E15" s="62"/>
      <c r="F15" s="34" t="s">
        <v>10</v>
      </c>
    </row>
    <row r="16" spans="1:6" ht="42.6" customHeight="1" x14ac:dyDescent="0.25">
      <c r="A16" s="57" t="str">
        <f>B8</f>
        <v>Lauren Wheeler</v>
      </c>
      <c r="B16" s="57"/>
      <c r="C16" s="33">
        <v>1</v>
      </c>
      <c r="D16" s="69">
        <v>4359540</v>
      </c>
      <c r="E16" s="69"/>
      <c r="F16" s="8" t="s">
        <v>35</v>
      </c>
    </row>
    <row r="17" spans="1:6" ht="42.6" customHeight="1" x14ac:dyDescent="0.25">
      <c r="A17" s="57" t="str">
        <f>B7</f>
        <v>Jason Zazula</v>
      </c>
      <c r="B17" s="57"/>
      <c r="C17" s="33">
        <v>2</v>
      </c>
      <c r="D17" s="69">
        <v>7459610</v>
      </c>
      <c r="E17" s="69"/>
      <c r="F17" s="8" t="s">
        <v>35</v>
      </c>
    </row>
    <row r="18" spans="1:6" ht="42.6" customHeight="1" x14ac:dyDescent="0.25">
      <c r="A18" s="57" t="str">
        <f>B6</f>
        <v>Tyler Doty</v>
      </c>
      <c r="B18" s="57"/>
      <c r="C18" s="33">
        <v>3</v>
      </c>
      <c r="D18" s="57">
        <v>6134830</v>
      </c>
      <c r="E18" s="57"/>
      <c r="F18" s="8" t="s">
        <v>35</v>
      </c>
    </row>
    <row r="19" spans="1:6" ht="42.6" customHeight="1" x14ac:dyDescent="0.25">
      <c r="A19" s="57" t="str">
        <f>B5</f>
        <v>Jason Woods</v>
      </c>
      <c r="B19" s="57"/>
      <c r="C19" s="33">
        <v>4</v>
      </c>
      <c r="D19" s="69">
        <v>7732130</v>
      </c>
      <c r="E19" s="69"/>
      <c r="F19" s="8" t="s">
        <v>35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5" sqref="B5"/>
    </sheetView>
  </sheetViews>
  <sheetFormatPr defaultRowHeight="15" x14ac:dyDescent="0.25"/>
  <cols>
    <col min="1" max="1" width="12" customWidth="1"/>
    <col min="2" max="2" width="20.42578125" bestFit="1" customWidth="1"/>
    <col min="3" max="3" width="6.85546875" bestFit="1" customWidth="1"/>
    <col min="4" max="4" width="17.5703125" customWidth="1"/>
    <col min="5" max="5" width="7" bestFit="1" customWidth="1"/>
    <col min="6" max="6" width="33.14062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42</v>
      </c>
    </row>
    <row r="4" spans="1:6" s="1" customForma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0" t="s">
        <v>5</v>
      </c>
      <c r="F4" s="42" t="s">
        <v>93</v>
      </c>
    </row>
    <row r="5" spans="1:6" ht="39" customHeight="1" x14ac:dyDescent="0.25">
      <c r="A5" s="43">
        <v>19</v>
      </c>
      <c r="B5" s="43" t="str">
        <f>'Pinball Standings'!B20</f>
        <v>Mike Kulba</v>
      </c>
      <c r="C5" s="43">
        <v>1</v>
      </c>
      <c r="D5" s="43" t="s">
        <v>34</v>
      </c>
      <c r="E5" s="49"/>
      <c r="F5" s="48" t="s">
        <v>128</v>
      </c>
    </row>
    <row r="6" spans="1:6" ht="39" customHeight="1" x14ac:dyDescent="0.25">
      <c r="A6" s="43">
        <v>20</v>
      </c>
      <c r="B6" s="43" t="str">
        <f>'Pinball Standings'!B21</f>
        <v>Duane Cheremshynski</v>
      </c>
      <c r="C6" s="43">
        <v>4</v>
      </c>
      <c r="D6" s="43" t="s">
        <v>34</v>
      </c>
      <c r="E6" s="49"/>
      <c r="F6" s="48" t="s">
        <v>111</v>
      </c>
    </row>
    <row r="7" spans="1:6" ht="39" customHeight="1" x14ac:dyDescent="0.25">
      <c r="A7" s="53">
        <v>21</v>
      </c>
      <c r="B7" s="53" t="s">
        <v>69</v>
      </c>
      <c r="C7" s="43">
        <v>2</v>
      </c>
      <c r="D7" s="43" t="s">
        <v>34</v>
      </c>
      <c r="E7" s="49"/>
      <c r="F7" s="48" t="s">
        <v>111</v>
      </c>
    </row>
    <row r="8" spans="1:6" ht="39" customHeight="1" x14ac:dyDescent="0.25">
      <c r="A8" s="43">
        <v>24</v>
      </c>
      <c r="B8" s="43" t="s">
        <v>20</v>
      </c>
      <c r="C8" s="43">
        <v>0</v>
      </c>
      <c r="D8" s="43" t="s">
        <v>34</v>
      </c>
      <c r="E8" s="49"/>
      <c r="F8" s="48" t="s">
        <v>127</v>
      </c>
    </row>
    <row r="9" spans="1:6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3" spans="1:6" ht="25.15" customHeight="1" x14ac:dyDescent="0.25">
      <c r="A13" s="6" t="s">
        <v>8</v>
      </c>
      <c r="B13" s="2" t="s">
        <v>122</v>
      </c>
    </row>
    <row r="14" spans="1:6" x14ac:dyDescent="0.25">
      <c r="A14" s="62" t="s">
        <v>1</v>
      </c>
      <c r="B14" s="62"/>
      <c r="C14" s="34" t="s">
        <v>9</v>
      </c>
      <c r="D14" s="62" t="s">
        <v>2</v>
      </c>
      <c r="E14" s="62"/>
      <c r="F14" s="34" t="s">
        <v>10</v>
      </c>
    </row>
    <row r="15" spans="1:6" ht="42.6" customHeight="1" x14ac:dyDescent="0.25">
      <c r="A15" s="57" t="str">
        <f>B8</f>
        <v>Jason Zazula</v>
      </c>
      <c r="B15" s="57"/>
      <c r="C15" s="33">
        <v>1</v>
      </c>
      <c r="D15" s="69">
        <v>313994380</v>
      </c>
      <c r="E15" s="69"/>
      <c r="F15" s="8" t="s">
        <v>35</v>
      </c>
    </row>
    <row r="16" spans="1:6" ht="42.6" customHeight="1" x14ac:dyDescent="0.25">
      <c r="A16" s="57" t="str">
        <f>B7</f>
        <v>Jason Woods</v>
      </c>
      <c r="B16" s="57"/>
      <c r="C16" s="33">
        <v>2</v>
      </c>
      <c r="D16" s="69">
        <v>502014660</v>
      </c>
      <c r="E16" s="69"/>
      <c r="F16" s="8" t="s">
        <v>35</v>
      </c>
    </row>
    <row r="17" spans="1:6" ht="42.6" customHeight="1" x14ac:dyDescent="0.25">
      <c r="A17" s="57" t="str">
        <f>B6</f>
        <v>Duane Cheremshynski</v>
      </c>
      <c r="B17" s="57"/>
      <c r="C17" s="33">
        <v>3</v>
      </c>
      <c r="D17" s="57">
        <v>2460369620</v>
      </c>
      <c r="E17" s="57"/>
      <c r="F17" s="8" t="s">
        <v>35</v>
      </c>
    </row>
    <row r="18" spans="1:6" ht="42.6" customHeight="1" x14ac:dyDescent="0.25">
      <c r="A18" s="57" t="str">
        <f>B5</f>
        <v>Mike Kulba</v>
      </c>
      <c r="B18" s="57"/>
      <c r="C18" s="33">
        <v>4</v>
      </c>
      <c r="D18" s="69">
        <v>425222220</v>
      </c>
      <c r="E18" s="69"/>
      <c r="F18" s="8" t="s">
        <v>35</v>
      </c>
    </row>
    <row r="19" spans="1:6" x14ac:dyDescent="0.25">
      <c r="C19" s="7"/>
    </row>
  </sheetData>
  <mergeCells count="13">
    <mergeCell ref="A9:B9"/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11:F11"/>
  </mergeCells>
  <pageMargins left="0.2" right="0.2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B8" sqref="B8"/>
    </sheetView>
  </sheetViews>
  <sheetFormatPr defaultRowHeight="15" x14ac:dyDescent="0.25"/>
  <cols>
    <col min="1" max="1" width="12" customWidth="1"/>
    <col min="2" max="2" width="22.42578125" bestFit="1" customWidth="1"/>
    <col min="3" max="3" width="6.85546875" bestFit="1" customWidth="1"/>
    <col min="4" max="4" width="17.5703125" customWidth="1"/>
    <col min="5" max="5" width="7" bestFit="1" customWidth="1"/>
    <col min="6" max="6" width="36.5703125" customWidth="1"/>
  </cols>
  <sheetData>
    <row r="1" spans="1:6" x14ac:dyDescent="0.25">
      <c r="A1" s="1" t="s">
        <v>49</v>
      </c>
    </row>
    <row r="2" spans="1:6" x14ac:dyDescent="0.25">
      <c r="A2" s="1"/>
    </row>
    <row r="3" spans="1:6" x14ac:dyDescent="0.25">
      <c r="A3" s="1" t="s">
        <v>43</v>
      </c>
    </row>
    <row r="4" spans="1:6" s="1" customFormat="1" ht="14.4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42" t="s">
        <v>5</v>
      </c>
      <c r="F4" s="41" t="s">
        <v>99</v>
      </c>
    </row>
    <row r="5" spans="1:6" x14ac:dyDescent="0.25">
      <c r="A5" s="28">
        <v>17</v>
      </c>
      <c r="B5" s="28" t="str">
        <f>'Pinball Standings'!B18</f>
        <v>Ian McJannet</v>
      </c>
      <c r="C5" s="28">
        <v>5</v>
      </c>
      <c r="D5" s="28" t="s">
        <v>34</v>
      </c>
      <c r="E5" s="49"/>
      <c r="F5" s="49" t="s">
        <v>135</v>
      </c>
    </row>
    <row r="6" spans="1:6" x14ac:dyDescent="0.25">
      <c r="A6" s="28">
        <v>18</v>
      </c>
      <c r="B6" s="28" t="str">
        <f>'Pinball Standings'!B19</f>
        <v>Gary Kelemen</v>
      </c>
      <c r="C6" s="28">
        <v>3</v>
      </c>
      <c r="D6" s="28" t="s">
        <v>34</v>
      </c>
      <c r="E6" s="49"/>
      <c r="F6" s="49" t="s">
        <v>136</v>
      </c>
    </row>
    <row r="7" spans="1:6" x14ac:dyDescent="0.25">
      <c r="A7" s="28">
        <v>20</v>
      </c>
      <c r="B7" s="28" t="s">
        <v>26</v>
      </c>
      <c r="C7" s="28">
        <v>3</v>
      </c>
      <c r="D7" s="28" t="s">
        <v>34</v>
      </c>
      <c r="E7" s="49"/>
      <c r="F7" s="49" t="s">
        <v>137</v>
      </c>
    </row>
    <row r="8" spans="1:6" x14ac:dyDescent="0.25">
      <c r="A8" s="28">
        <v>21</v>
      </c>
      <c r="B8" s="32" t="s">
        <v>69</v>
      </c>
      <c r="C8" s="28">
        <v>10</v>
      </c>
      <c r="D8" s="28" t="s">
        <v>34</v>
      </c>
      <c r="E8" s="49"/>
      <c r="F8" s="49" t="s">
        <v>134</v>
      </c>
    </row>
    <row r="9" spans="1:6" ht="14.45" customHeight="1" x14ac:dyDescent="0.25">
      <c r="A9" s="72" t="s">
        <v>6</v>
      </c>
      <c r="B9" s="65"/>
      <c r="C9" s="30">
        <v>21</v>
      </c>
      <c r="D9" s="5"/>
      <c r="E9" s="65" t="s">
        <v>7</v>
      </c>
      <c r="F9" s="66"/>
    </row>
    <row r="10" spans="1:6" x14ac:dyDescent="0.25">
      <c r="A10" s="60" t="s">
        <v>36</v>
      </c>
      <c r="B10" s="61"/>
      <c r="C10" s="61"/>
      <c r="D10" s="61"/>
      <c r="E10" s="61"/>
      <c r="F10" s="61"/>
    </row>
    <row r="12" spans="1:6" x14ac:dyDescent="0.25">
      <c r="A12" s="6" t="s">
        <v>8</v>
      </c>
      <c r="B12" s="23" t="s">
        <v>46</v>
      </c>
    </row>
    <row r="13" spans="1:6" x14ac:dyDescent="0.25">
      <c r="A13" s="62" t="s">
        <v>1</v>
      </c>
      <c r="B13" s="62"/>
      <c r="C13" s="29" t="s">
        <v>9</v>
      </c>
      <c r="D13" s="73" t="s">
        <v>2</v>
      </c>
      <c r="E13" s="74"/>
      <c r="F13" s="29" t="s">
        <v>10</v>
      </c>
    </row>
    <row r="14" spans="1:6" ht="20.45" customHeight="1" x14ac:dyDescent="0.25">
      <c r="A14" s="64" t="str">
        <f>B8</f>
        <v>Jason Woods</v>
      </c>
      <c r="B14" s="64"/>
      <c r="C14" s="28">
        <v>1</v>
      </c>
      <c r="D14" s="70">
        <v>81881320</v>
      </c>
      <c r="E14" s="71"/>
      <c r="F14" s="8" t="s">
        <v>86</v>
      </c>
    </row>
    <row r="15" spans="1:6" ht="20.45" customHeight="1" x14ac:dyDescent="0.25">
      <c r="A15" s="64" t="str">
        <f>B7</f>
        <v>Duane Cheremshynski</v>
      </c>
      <c r="B15" s="64"/>
      <c r="C15" s="28">
        <v>2</v>
      </c>
      <c r="D15" s="70">
        <v>11965850</v>
      </c>
      <c r="E15" s="71"/>
      <c r="F15" s="8" t="s">
        <v>86</v>
      </c>
    </row>
    <row r="16" spans="1:6" ht="20.45" customHeight="1" x14ac:dyDescent="0.25">
      <c r="A16" s="64" t="str">
        <f>B6</f>
        <v>Gary Kelemen</v>
      </c>
      <c r="B16" s="64"/>
      <c r="C16" s="28">
        <v>3</v>
      </c>
      <c r="D16" s="70">
        <v>14428180</v>
      </c>
      <c r="E16" s="71"/>
      <c r="F16" s="8" t="s">
        <v>86</v>
      </c>
    </row>
    <row r="17" spans="1:6" ht="20.45" customHeight="1" x14ac:dyDescent="0.25">
      <c r="A17" s="64" t="str">
        <f>B5</f>
        <v>Ian McJannet</v>
      </c>
      <c r="B17" s="64"/>
      <c r="C17" s="28">
        <v>4</v>
      </c>
      <c r="D17" s="70">
        <v>10587800</v>
      </c>
      <c r="E17" s="71"/>
      <c r="F17" s="8" t="s">
        <v>86</v>
      </c>
    </row>
    <row r="18" spans="1:6" x14ac:dyDescent="0.25">
      <c r="C18" s="7"/>
    </row>
    <row r="19" spans="1:6" x14ac:dyDescent="0.25">
      <c r="A19" s="6" t="s">
        <v>11</v>
      </c>
      <c r="B19" s="25" t="s">
        <v>83</v>
      </c>
    </row>
    <row r="20" spans="1:6" x14ac:dyDescent="0.25">
      <c r="A20" s="62" t="s">
        <v>1</v>
      </c>
      <c r="B20" s="62"/>
      <c r="C20" s="29" t="s">
        <v>9</v>
      </c>
      <c r="D20" s="73" t="s">
        <v>2</v>
      </c>
      <c r="E20" s="74"/>
      <c r="F20" s="29" t="s">
        <v>10</v>
      </c>
    </row>
    <row r="21" spans="1:6" ht="20.45" customHeight="1" x14ac:dyDescent="0.25">
      <c r="A21" s="64" t="str">
        <f>B8</f>
        <v>Jason Woods</v>
      </c>
      <c r="B21" s="64"/>
      <c r="C21" s="28">
        <v>1</v>
      </c>
      <c r="D21" s="70">
        <v>9370650</v>
      </c>
      <c r="E21" s="71"/>
      <c r="F21" s="8" t="s">
        <v>86</v>
      </c>
    </row>
    <row r="22" spans="1:6" ht="20.45" customHeight="1" x14ac:dyDescent="0.25">
      <c r="A22" s="64" t="str">
        <f>A15</f>
        <v>Duane Cheremshynski</v>
      </c>
      <c r="B22" s="64"/>
      <c r="C22" s="28">
        <v>2</v>
      </c>
      <c r="D22" s="70">
        <v>4979310</v>
      </c>
      <c r="E22" s="71"/>
      <c r="F22" s="8" t="s">
        <v>86</v>
      </c>
    </row>
    <row r="23" spans="1:6" ht="20.45" customHeight="1" x14ac:dyDescent="0.25">
      <c r="A23" s="64" t="str">
        <f>B6</f>
        <v>Gary Kelemen</v>
      </c>
      <c r="B23" s="64"/>
      <c r="C23" s="28">
        <v>3</v>
      </c>
      <c r="D23" s="70">
        <v>1702200</v>
      </c>
      <c r="E23" s="71"/>
      <c r="F23" s="8" t="s">
        <v>86</v>
      </c>
    </row>
    <row r="24" spans="1:6" ht="20.45" customHeight="1" x14ac:dyDescent="0.25">
      <c r="A24" s="64" t="str">
        <f>B5</f>
        <v>Ian McJannet</v>
      </c>
      <c r="B24" s="64"/>
      <c r="C24" s="28">
        <v>4</v>
      </c>
      <c r="D24" s="70">
        <v>2749340</v>
      </c>
      <c r="E24" s="71"/>
      <c r="F24" s="8" t="s">
        <v>86</v>
      </c>
    </row>
    <row r="26" spans="1:6" x14ac:dyDescent="0.25">
      <c r="A26" s="6" t="s">
        <v>12</v>
      </c>
      <c r="B26" s="24" t="s">
        <v>84</v>
      </c>
    </row>
    <row r="27" spans="1:6" x14ac:dyDescent="0.25">
      <c r="A27" s="62" t="s">
        <v>1</v>
      </c>
      <c r="B27" s="62"/>
      <c r="C27" s="29" t="s">
        <v>9</v>
      </c>
      <c r="D27" s="73" t="s">
        <v>2</v>
      </c>
      <c r="E27" s="74"/>
      <c r="F27" s="29" t="s">
        <v>10</v>
      </c>
    </row>
    <row r="28" spans="1:6" ht="20.45" customHeight="1" x14ac:dyDescent="0.25">
      <c r="A28" s="64" t="str">
        <f>B8</f>
        <v>Jason Woods</v>
      </c>
      <c r="B28" s="64"/>
      <c r="C28" s="28">
        <v>1</v>
      </c>
      <c r="D28" s="70">
        <v>62421430</v>
      </c>
      <c r="E28" s="71"/>
      <c r="F28" s="8" t="s">
        <v>86</v>
      </c>
    </row>
    <row r="29" spans="1:6" ht="20.45" customHeight="1" x14ac:dyDescent="0.25">
      <c r="A29" s="64" t="str">
        <f>A15</f>
        <v>Duane Cheremshynski</v>
      </c>
      <c r="B29" s="64"/>
      <c r="C29" s="28">
        <v>2</v>
      </c>
      <c r="D29" s="70">
        <v>50781430</v>
      </c>
      <c r="E29" s="71"/>
      <c r="F29" s="8" t="s">
        <v>86</v>
      </c>
    </row>
    <row r="30" spans="1:6" ht="20.45" customHeight="1" x14ac:dyDescent="0.25">
      <c r="A30" s="64" t="str">
        <f>B6</f>
        <v>Gary Kelemen</v>
      </c>
      <c r="B30" s="64"/>
      <c r="C30" s="28">
        <v>3</v>
      </c>
      <c r="D30" s="70">
        <v>51163190</v>
      </c>
      <c r="E30" s="71"/>
      <c r="F30" s="8" t="s">
        <v>86</v>
      </c>
    </row>
    <row r="31" spans="1:6" ht="20.45" customHeight="1" x14ac:dyDescent="0.25">
      <c r="A31" s="64" t="str">
        <f>B5</f>
        <v>Ian McJannet</v>
      </c>
      <c r="B31" s="64"/>
      <c r="C31" s="28">
        <v>4</v>
      </c>
      <c r="D31" s="70">
        <v>265213190</v>
      </c>
      <c r="E31" s="71"/>
      <c r="F31" s="8" t="s">
        <v>86</v>
      </c>
    </row>
    <row r="33" spans="1:6" x14ac:dyDescent="0.25">
      <c r="A33" s="6" t="s">
        <v>131</v>
      </c>
      <c r="B33" s="24" t="s">
        <v>81</v>
      </c>
    </row>
    <row r="34" spans="1:6" x14ac:dyDescent="0.25">
      <c r="A34" s="62" t="s">
        <v>1</v>
      </c>
      <c r="B34" s="62"/>
      <c r="C34" s="54" t="s">
        <v>9</v>
      </c>
      <c r="D34" s="73" t="s">
        <v>2</v>
      </c>
      <c r="E34" s="74"/>
      <c r="F34" s="54" t="s">
        <v>10</v>
      </c>
    </row>
    <row r="35" spans="1:6" x14ac:dyDescent="0.25">
      <c r="A35" s="64" t="str">
        <f>B7</f>
        <v>Duane Cheremshynski</v>
      </c>
      <c r="B35" s="64"/>
      <c r="C35" s="55">
        <v>1</v>
      </c>
      <c r="D35" s="70">
        <v>200902000</v>
      </c>
      <c r="E35" s="71"/>
      <c r="F35" s="8" t="s">
        <v>86</v>
      </c>
    </row>
    <row r="36" spans="1:6" x14ac:dyDescent="0.25">
      <c r="A36" s="64" t="str">
        <f>B6</f>
        <v>Gary Kelemen</v>
      </c>
      <c r="B36" s="64"/>
      <c r="C36" s="55">
        <v>2</v>
      </c>
      <c r="D36" s="70">
        <v>407540980</v>
      </c>
      <c r="E36" s="71"/>
      <c r="F36" s="8" t="s">
        <v>86</v>
      </c>
    </row>
    <row r="43" spans="1:6" x14ac:dyDescent="0.25">
      <c r="A43" t="s">
        <v>131</v>
      </c>
      <c r="B43" t="s">
        <v>81</v>
      </c>
    </row>
    <row r="44" spans="1:6" x14ac:dyDescent="0.25">
      <c r="A44" t="s">
        <v>132</v>
      </c>
      <c r="D44">
        <v>200902000</v>
      </c>
    </row>
    <row r="45" spans="1:6" x14ac:dyDescent="0.25">
      <c r="A45" t="s">
        <v>133</v>
      </c>
      <c r="D45">
        <v>407540980</v>
      </c>
    </row>
  </sheetData>
  <mergeCells count="39">
    <mergeCell ref="A34:B34"/>
    <mergeCell ref="D34:E34"/>
    <mergeCell ref="A35:B35"/>
    <mergeCell ref="D35:E35"/>
    <mergeCell ref="A36:B36"/>
    <mergeCell ref="D36:E36"/>
    <mergeCell ref="D24:E24"/>
    <mergeCell ref="D23:E23"/>
    <mergeCell ref="D22:E22"/>
    <mergeCell ref="D21:E21"/>
    <mergeCell ref="D20:E20"/>
    <mergeCell ref="D31:E31"/>
    <mergeCell ref="D30:E30"/>
    <mergeCell ref="D29:E29"/>
    <mergeCell ref="D28:E28"/>
    <mergeCell ref="D27:E27"/>
    <mergeCell ref="A31:B31"/>
    <mergeCell ref="A28:B28"/>
    <mergeCell ref="A29:B29"/>
    <mergeCell ref="A30:B30"/>
    <mergeCell ref="A23:B23"/>
    <mergeCell ref="A24:B24"/>
    <mergeCell ref="A27:B27"/>
    <mergeCell ref="A20:B20"/>
    <mergeCell ref="A21:B21"/>
    <mergeCell ref="A22:B22"/>
    <mergeCell ref="A17:B17"/>
    <mergeCell ref="D17:E17"/>
    <mergeCell ref="A15:B15"/>
    <mergeCell ref="D15:E15"/>
    <mergeCell ref="A16:B16"/>
    <mergeCell ref="D16:E16"/>
    <mergeCell ref="A9:B9"/>
    <mergeCell ref="A13:B13"/>
    <mergeCell ref="D13:E13"/>
    <mergeCell ref="A10:F10"/>
    <mergeCell ref="A14:B14"/>
    <mergeCell ref="D14:E14"/>
    <mergeCell ref="E9:F9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workbookViewId="0">
      <selection activeCell="D18" sqref="D18"/>
    </sheetView>
  </sheetViews>
  <sheetFormatPr defaultRowHeight="15" x14ac:dyDescent="0.25"/>
  <cols>
    <col min="2" max="2" width="21" bestFit="1" customWidth="1"/>
  </cols>
  <sheetData>
    <row r="1" spans="1:2" x14ac:dyDescent="0.25">
      <c r="A1" s="1" t="s">
        <v>100</v>
      </c>
    </row>
    <row r="3" spans="1:2" x14ac:dyDescent="0.25">
      <c r="A3" s="9" t="s">
        <v>3</v>
      </c>
      <c r="B3" s="9" t="s">
        <v>1</v>
      </c>
    </row>
    <row r="4" spans="1:2" x14ac:dyDescent="0.25">
      <c r="A4" s="11">
        <v>1</v>
      </c>
      <c r="B4" s="55" t="s">
        <v>97</v>
      </c>
    </row>
    <row r="5" spans="1:2" x14ac:dyDescent="0.25">
      <c r="A5" s="11">
        <v>2</v>
      </c>
      <c r="B5" s="55" t="s">
        <v>96</v>
      </c>
    </row>
    <row r="6" spans="1:2" x14ac:dyDescent="0.25">
      <c r="A6" s="11">
        <v>3</v>
      </c>
      <c r="B6" s="55" t="s">
        <v>65</v>
      </c>
    </row>
    <row r="7" spans="1:2" x14ac:dyDescent="0.25">
      <c r="A7" s="11">
        <v>4</v>
      </c>
      <c r="B7" s="55" t="s">
        <v>19</v>
      </c>
    </row>
    <row r="8" spans="1:2" x14ac:dyDescent="0.25">
      <c r="A8" s="11">
        <v>5</v>
      </c>
      <c r="B8" s="55" t="s">
        <v>30</v>
      </c>
    </row>
    <row r="9" spans="1:2" x14ac:dyDescent="0.25">
      <c r="A9" s="11">
        <v>6</v>
      </c>
      <c r="B9" s="55" t="s">
        <v>16</v>
      </c>
    </row>
    <row r="10" spans="1:2" x14ac:dyDescent="0.25">
      <c r="A10" s="11">
        <v>7</v>
      </c>
      <c r="B10" s="55" t="s">
        <v>27</v>
      </c>
    </row>
    <row r="11" spans="1:2" x14ac:dyDescent="0.25">
      <c r="A11" s="11">
        <v>8</v>
      </c>
      <c r="B11" s="55" t="s">
        <v>29</v>
      </c>
    </row>
    <row r="12" spans="1:2" x14ac:dyDescent="0.25">
      <c r="A12" s="11">
        <v>9</v>
      </c>
      <c r="B12" s="55" t="s">
        <v>70</v>
      </c>
    </row>
    <row r="13" spans="1:2" x14ac:dyDescent="0.25">
      <c r="A13" s="11">
        <v>10</v>
      </c>
      <c r="B13" s="55" t="s">
        <v>22</v>
      </c>
    </row>
    <row r="14" spans="1:2" x14ac:dyDescent="0.25">
      <c r="A14" s="11">
        <v>11</v>
      </c>
      <c r="B14" s="55" t="s">
        <v>28</v>
      </c>
    </row>
    <row r="15" spans="1:2" x14ac:dyDescent="0.25">
      <c r="A15" s="11">
        <v>12</v>
      </c>
      <c r="B15" s="55" t="s">
        <v>80</v>
      </c>
    </row>
    <row r="16" spans="1:2" x14ac:dyDescent="0.25">
      <c r="A16" s="11">
        <v>13</v>
      </c>
      <c r="B16" s="55" t="s">
        <v>24</v>
      </c>
    </row>
    <row r="17" spans="1:2" x14ac:dyDescent="0.25">
      <c r="A17" s="11">
        <v>14</v>
      </c>
      <c r="B17" s="55" t="s">
        <v>18</v>
      </c>
    </row>
    <row r="18" spans="1:2" x14ac:dyDescent="0.25">
      <c r="A18" s="11">
        <v>15</v>
      </c>
      <c r="B18" s="55" t="s">
        <v>21</v>
      </c>
    </row>
    <row r="19" spans="1:2" x14ac:dyDescent="0.25">
      <c r="A19" s="11">
        <v>16</v>
      </c>
      <c r="B19" s="55" t="s">
        <v>67</v>
      </c>
    </row>
    <row r="20" spans="1:2" x14ac:dyDescent="0.25">
      <c r="A20" s="17">
        <v>17</v>
      </c>
      <c r="B20" s="55" t="s">
        <v>69</v>
      </c>
    </row>
    <row r="21" spans="1:2" x14ac:dyDescent="0.25">
      <c r="A21" s="11">
        <v>18</v>
      </c>
      <c r="B21" s="55" t="s">
        <v>66</v>
      </c>
    </row>
    <row r="22" spans="1:2" x14ac:dyDescent="0.25">
      <c r="A22" s="11">
        <v>19</v>
      </c>
      <c r="B22" s="55" t="s">
        <v>25</v>
      </c>
    </row>
    <row r="23" spans="1:2" x14ac:dyDescent="0.25">
      <c r="A23" s="11">
        <v>20</v>
      </c>
      <c r="B23" s="55" t="s">
        <v>26</v>
      </c>
    </row>
    <row r="24" spans="1:2" x14ac:dyDescent="0.25">
      <c r="A24" s="11">
        <v>21</v>
      </c>
      <c r="B24" s="55" t="s">
        <v>68</v>
      </c>
    </row>
    <row r="25" spans="1:2" x14ac:dyDescent="0.25">
      <c r="A25" s="11">
        <v>22</v>
      </c>
      <c r="B25" s="55" t="s">
        <v>20</v>
      </c>
    </row>
    <row r="26" spans="1:2" x14ac:dyDescent="0.25">
      <c r="A26" s="11">
        <v>23</v>
      </c>
      <c r="B26" s="55" t="s">
        <v>71</v>
      </c>
    </row>
    <row r="27" spans="1:2" x14ac:dyDescent="0.25">
      <c r="A27" s="11">
        <v>24</v>
      </c>
      <c r="B27" s="55" t="s">
        <v>23</v>
      </c>
    </row>
    <row r="28" spans="1:2" x14ac:dyDescent="0.25">
      <c r="A28" s="11">
        <v>25</v>
      </c>
      <c r="B28" s="55" t="s">
        <v>74</v>
      </c>
    </row>
    <row r="29" spans="1:2" x14ac:dyDescent="0.25">
      <c r="A29" s="11">
        <v>26</v>
      </c>
      <c r="B29" s="55" t="s">
        <v>17</v>
      </c>
    </row>
    <row r="30" spans="1:2" x14ac:dyDescent="0.25">
      <c r="A30" s="11">
        <v>27</v>
      </c>
      <c r="B30" s="55" t="s">
        <v>73</v>
      </c>
    </row>
    <row r="31" spans="1:2" x14ac:dyDescent="0.25">
      <c r="A31" s="11">
        <v>28</v>
      </c>
      <c r="B31" s="55" t="s">
        <v>77</v>
      </c>
    </row>
    <row r="32" spans="1:2" x14ac:dyDescent="0.25">
      <c r="A32" s="11">
        <v>29</v>
      </c>
      <c r="B32" s="55" t="s">
        <v>76</v>
      </c>
    </row>
    <row r="33" spans="1:2" x14ac:dyDescent="0.25">
      <c r="A33" s="11">
        <v>30</v>
      </c>
      <c r="B33" s="55" t="s">
        <v>72</v>
      </c>
    </row>
    <row r="34" spans="1:2" x14ac:dyDescent="0.25">
      <c r="A34" s="11">
        <v>31</v>
      </c>
      <c r="B34" s="55" t="s">
        <v>75</v>
      </c>
    </row>
    <row r="35" spans="1:2" x14ac:dyDescent="0.25">
      <c r="A35" s="11">
        <v>32</v>
      </c>
      <c r="B35" s="55" t="s">
        <v>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D16" sqref="D16:E19"/>
    </sheetView>
  </sheetViews>
  <sheetFormatPr defaultRowHeight="15" x14ac:dyDescent="0.25"/>
  <cols>
    <col min="1" max="1" width="12" customWidth="1"/>
    <col min="2" max="2" width="21" bestFit="1" customWidth="1"/>
    <col min="3" max="3" width="6.5703125" bestFit="1" customWidth="1"/>
    <col min="4" max="4" width="17.5703125" customWidth="1"/>
    <col min="5" max="5" width="7" bestFit="1" customWidth="1"/>
    <col min="6" max="6" width="39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37</v>
      </c>
    </row>
    <row r="4" spans="1:6" s="1" customFormat="1" x14ac:dyDescent="0.25">
      <c r="A4" s="29" t="s">
        <v>0</v>
      </c>
      <c r="B4" s="29" t="s">
        <v>1</v>
      </c>
      <c r="C4" s="29" t="s">
        <v>10</v>
      </c>
      <c r="D4" s="29" t="s">
        <v>3</v>
      </c>
      <c r="E4" s="47" t="s">
        <v>5</v>
      </c>
      <c r="F4" s="42" t="s">
        <v>93</v>
      </c>
    </row>
    <row r="5" spans="1:6" ht="39" customHeight="1" x14ac:dyDescent="0.25">
      <c r="A5" s="28">
        <v>13</v>
      </c>
      <c r="B5" s="28" t="str">
        <f>'Pinball Standings'!B14</f>
        <v>Winston Tuttle</v>
      </c>
      <c r="C5" s="28">
        <v>1</v>
      </c>
      <c r="D5" s="28" t="s">
        <v>34</v>
      </c>
      <c r="E5" s="49"/>
      <c r="F5" s="48" t="s">
        <v>108</v>
      </c>
    </row>
    <row r="6" spans="1:6" ht="39" customHeight="1" x14ac:dyDescent="0.25">
      <c r="A6" s="28">
        <v>14</v>
      </c>
      <c r="B6" s="28" t="str">
        <f>'Pinball Standings'!B15</f>
        <v>Rick Halisky</v>
      </c>
      <c r="C6" s="28">
        <v>4</v>
      </c>
      <c r="D6" s="28" t="s">
        <v>34</v>
      </c>
      <c r="E6" s="49"/>
      <c r="F6" s="48" t="s">
        <v>104</v>
      </c>
    </row>
    <row r="7" spans="1:6" ht="39" customHeight="1" x14ac:dyDescent="0.25">
      <c r="A7" s="28">
        <v>15</v>
      </c>
      <c r="B7" s="28" t="str">
        <f>'Pinball Standings'!B16</f>
        <v>Michael McCullough</v>
      </c>
      <c r="C7" s="28">
        <v>0</v>
      </c>
      <c r="D7" s="28" t="s">
        <v>34</v>
      </c>
      <c r="E7" s="49"/>
      <c r="F7" s="48" t="s">
        <v>105</v>
      </c>
    </row>
    <row r="8" spans="1:6" ht="39" customHeight="1" x14ac:dyDescent="0.25">
      <c r="A8" s="28">
        <v>16</v>
      </c>
      <c r="B8" s="28" t="str">
        <f>'Pinball Standings'!B17</f>
        <v>Dale Kemp</v>
      </c>
      <c r="C8" s="28">
        <v>2</v>
      </c>
      <c r="D8" s="28" t="s">
        <v>34</v>
      </c>
      <c r="E8" s="49"/>
      <c r="F8" s="48" t="s">
        <v>104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ht="14.45" customHeight="1" x14ac:dyDescent="0.25">
      <c r="A11" s="60" t="s">
        <v>95</v>
      </c>
      <c r="B11" s="61"/>
      <c r="C11" s="61"/>
      <c r="D11" s="61"/>
      <c r="E11" s="61"/>
      <c r="F11" s="61"/>
    </row>
    <row r="14" spans="1:6" ht="25.15" customHeight="1" x14ac:dyDescent="0.25">
      <c r="A14" s="6" t="s">
        <v>8</v>
      </c>
      <c r="B14" s="2" t="s">
        <v>45</v>
      </c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Dale Kemp</v>
      </c>
      <c r="B16" s="57"/>
      <c r="C16" s="31">
        <v>1</v>
      </c>
      <c r="D16" s="69">
        <v>22915700</v>
      </c>
      <c r="E16" s="69"/>
      <c r="F16" s="8" t="s">
        <v>86</v>
      </c>
    </row>
    <row r="17" spans="1:6" ht="42.6" customHeight="1" x14ac:dyDescent="0.25">
      <c r="A17" s="57" t="str">
        <f>B7</f>
        <v>Michael McCullough</v>
      </c>
      <c r="B17" s="57"/>
      <c r="C17" s="31">
        <v>2</v>
      </c>
      <c r="D17" s="69">
        <v>8923680</v>
      </c>
      <c r="E17" s="69"/>
      <c r="F17" s="8" t="s">
        <v>86</v>
      </c>
    </row>
    <row r="18" spans="1:6" ht="42.6" customHeight="1" x14ac:dyDescent="0.25">
      <c r="A18" s="57" t="str">
        <f>B6</f>
        <v>Rick Halisky</v>
      </c>
      <c r="B18" s="57"/>
      <c r="C18" s="31">
        <v>3</v>
      </c>
      <c r="D18" s="69">
        <v>75526490</v>
      </c>
      <c r="E18" s="69"/>
      <c r="F18" s="8" t="s">
        <v>86</v>
      </c>
    </row>
    <row r="19" spans="1:6" ht="42.6" customHeight="1" x14ac:dyDescent="0.25">
      <c r="A19" s="57" t="str">
        <f>B5</f>
        <v>Winston Tuttle</v>
      </c>
      <c r="B19" s="57"/>
      <c r="C19" s="31">
        <v>4</v>
      </c>
      <c r="D19" s="69">
        <v>15520290</v>
      </c>
      <c r="E19" s="69"/>
      <c r="F19" s="8" t="s">
        <v>86</v>
      </c>
    </row>
    <row r="20" spans="1:6" x14ac:dyDescent="0.25">
      <c r="C20" s="7"/>
    </row>
  </sheetData>
  <mergeCells count="13">
    <mergeCell ref="A19:B19"/>
    <mergeCell ref="D19:E19"/>
    <mergeCell ref="A9:B9"/>
    <mergeCell ref="A10:F10"/>
    <mergeCell ref="A15:B15"/>
    <mergeCell ref="D15:E15"/>
    <mergeCell ref="A16:B16"/>
    <mergeCell ref="D16:E16"/>
    <mergeCell ref="A17:B17"/>
    <mergeCell ref="D17:E17"/>
    <mergeCell ref="A18:B18"/>
    <mergeCell ref="D18:E18"/>
    <mergeCell ref="A11:F11"/>
  </mergeCells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D16" sqref="D16:E18"/>
    </sheetView>
  </sheetViews>
  <sheetFormatPr defaultRowHeight="15" x14ac:dyDescent="0.25"/>
  <cols>
    <col min="1" max="1" width="12" customWidth="1"/>
    <col min="2" max="2" width="20.7109375" bestFit="1" customWidth="1"/>
    <col min="3" max="3" width="6.5703125" bestFit="1" customWidth="1"/>
    <col min="4" max="4" width="17.5703125" customWidth="1"/>
    <col min="5" max="5" width="7" bestFit="1" customWidth="1"/>
    <col min="6" max="6" width="38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38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7" t="s">
        <v>5</v>
      </c>
      <c r="F4" s="42" t="s">
        <v>93</v>
      </c>
    </row>
    <row r="5" spans="1:6" ht="39" customHeight="1" x14ac:dyDescent="0.25">
      <c r="A5" s="43">
        <v>11</v>
      </c>
      <c r="B5" s="46" t="str">
        <f>'Pinball Standings'!B12</f>
        <v>Gilles Touchette</v>
      </c>
      <c r="C5" s="43">
        <v>0</v>
      </c>
      <c r="D5" s="43" t="s">
        <v>34</v>
      </c>
      <c r="E5" s="49"/>
      <c r="F5" s="48" t="s">
        <v>110</v>
      </c>
    </row>
    <row r="6" spans="1:6" ht="39" customHeight="1" x14ac:dyDescent="0.25">
      <c r="A6" s="43">
        <v>12</v>
      </c>
      <c r="B6" s="43" t="str">
        <f>'Pinball Standings'!B13</f>
        <v>Chris Von Skopczynski</v>
      </c>
      <c r="C6" s="43">
        <v>4</v>
      </c>
      <c r="D6" s="43" t="s">
        <v>34</v>
      </c>
      <c r="E6" s="49"/>
      <c r="F6" s="48" t="s">
        <v>111</v>
      </c>
    </row>
    <row r="7" spans="1:6" ht="39" customHeight="1" x14ac:dyDescent="0.25">
      <c r="A7" s="43">
        <v>14</v>
      </c>
      <c r="B7" s="43" t="s">
        <v>24</v>
      </c>
      <c r="C7" s="43">
        <v>1</v>
      </c>
      <c r="D7" s="43" t="s">
        <v>34</v>
      </c>
      <c r="E7" s="49"/>
      <c r="F7" s="48" t="s">
        <v>109</v>
      </c>
    </row>
    <row r="8" spans="1:6" ht="39" customHeight="1" x14ac:dyDescent="0.25">
      <c r="A8" s="43">
        <v>16</v>
      </c>
      <c r="B8" s="43" t="s">
        <v>70</v>
      </c>
      <c r="C8" s="43">
        <v>2</v>
      </c>
      <c r="D8" s="43" t="s">
        <v>34</v>
      </c>
      <c r="E8" s="49"/>
      <c r="F8" s="48" t="s">
        <v>111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4" spans="1:6" ht="25.15" customHeight="1" x14ac:dyDescent="0.25">
      <c r="A14" s="6" t="s">
        <v>8</v>
      </c>
      <c r="B14" s="2"/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Dale Kemp</v>
      </c>
      <c r="B16" s="57"/>
      <c r="C16" s="31">
        <v>1</v>
      </c>
      <c r="D16" s="69">
        <v>200515730</v>
      </c>
      <c r="E16" s="69"/>
      <c r="F16" s="8" t="s">
        <v>87</v>
      </c>
    </row>
    <row r="17" spans="1:6" ht="42.6" customHeight="1" x14ac:dyDescent="0.25">
      <c r="A17" s="57" t="str">
        <f>B7</f>
        <v>Rick Halisky</v>
      </c>
      <c r="B17" s="57"/>
      <c r="C17" s="31">
        <v>2</v>
      </c>
      <c r="D17" s="69">
        <v>74000060</v>
      </c>
      <c r="E17" s="69"/>
      <c r="F17" s="8" t="s">
        <v>87</v>
      </c>
    </row>
    <row r="18" spans="1:6" ht="42.6" customHeight="1" x14ac:dyDescent="0.25">
      <c r="A18" s="57" t="str">
        <f>B6</f>
        <v>Chris Von Skopczynski</v>
      </c>
      <c r="B18" s="57"/>
      <c r="C18" s="31">
        <v>3</v>
      </c>
      <c r="D18" s="69">
        <v>229071210</v>
      </c>
      <c r="E18" s="69"/>
      <c r="F18" s="8" t="s">
        <v>87</v>
      </c>
    </row>
    <row r="19" spans="1:6" ht="42.6" customHeight="1" x14ac:dyDescent="0.25">
      <c r="A19" s="63" t="str">
        <f>B5</f>
        <v>Gilles Touchette</v>
      </c>
      <c r="B19" s="63"/>
      <c r="C19" s="31">
        <v>4</v>
      </c>
      <c r="D19" s="57" t="s">
        <v>101</v>
      </c>
      <c r="E19" s="57"/>
      <c r="F19" s="8" t="s">
        <v>87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6" sqref="D16:E19"/>
    </sheetView>
  </sheetViews>
  <sheetFormatPr defaultRowHeight="15" x14ac:dyDescent="0.25"/>
  <cols>
    <col min="1" max="1" width="12" customWidth="1"/>
    <col min="2" max="2" width="20.7109375" bestFit="1" customWidth="1"/>
    <col min="3" max="3" width="6.85546875" bestFit="1" customWidth="1"/>
    <col min="4" max="4" width="17.5703125" customWidth="1"/>
    <col min="5" max="5" width="7" bestFit="1" customWidth="1"/>
    <col min="6" max="6" width="38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39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7" t="s">
        <v>5</v>
      </c>
      <c r="F4" s="42" t="s">
        <v>93</v>
      </c>
    </row>
    <row r="5" spans="1:6" ht="39" customHeight="1" x14ac:dyDescent="0.25">
      <c r="A5" s="43">
        <v>9</v>
      </c>
      <c r="B5" s="36" t="str">
        <f>'Pinball Standings'!B10</f>
        <v>Elie Kushner</v>
      </c>
      <c r="C5" s="43">
        <v>0</v>
      </c>
      <c r="D5" s="43" t="s">
        <v>34</v>
      </c>
      <c r="E5" s="49"/>
      <c r="F5" s="48" t="s">
        <v>117</v>
      </c>
    </row>
    <row r="6" spans="1:6" ht="39" customHeight="1" x14ac:dyDescent="0.25">
      <c r="A6" s="43">
        <v>10</v>
      </c>
      <c r="B6" s="43" t="str">
        <f>'Pinball Standings'!B11</f>
        <v>William LePage</v>
      </c>
      <c r="C6" s="43">
        <v>4</v>
      </c>
      <c r="D6" s="43" t="s">
        <v>34</v>
      </c>
      <c r="E6" s="49"/>
      <c r="F6" s="48" t="s">
        <v>111</v>
      </c>
    </row>
    <row r="7" spans="1:6" ht="39" customHeight="1" x14ac:dyDescent="0.25">
      <c r="A7" s="43">
        <v>12</v>
      </c>
      <c r="B7" s="43" t="s">
        <v>28</v>
      </c>
      <c r="C7" s="43">
        <v>1</v>
      </c>
      <c r="D7" s="43" t="s">
        <v>34</v>
      </c>
      <c r="E7" s="49"/>
      <c r="F7" s="48" t="s">
        <v>118</v>
      </c>
    </row>
    <row r="8" spans="1:6" ht="39" customHeight="1" x14ac:dyDescent="0.25">
      <c r="A8" s="43">
        <v>16</v>
      </c>
      <c r="B8" s="43" t="s">
        <v>70</v>
      </c>
      <c r="C8" s="43">
        <v>2</v>
      </c>
      <c r="D8" s="43" t="s">
        <v>34</v>
      </c>
      <c r="E8" s="49"/>
      <c r="F8" s="48" t="s">
        <v>111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 t="s">
        <v>47</v>
      </c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Dale Kemp</v>
      </c>
      <c r="B16" s="57"/>
      <c r="C16" s="31">
        <v>1</v>
      </c>
      <c r="D16" s="69">
        <v>106540330</v>
      </c>
      <c r="E16" s="69"/>
      <c r="F16" s="8" t="s">
        <v>87</v>
      </c>
    </row>
    <row r="17" spans="1:6" ht="42.6" customHeight="1" x14ac:dyDescent="0.25">
      <c r="A17" s="57" t="str">
        <f>B7</f>
        <v>Chris Von Skopczynski</v>
      </c>
      <c r="B17" s="57"/>
      <c r="C17" s="31">
        <v>2</v>
      </c>
      <c r="D17" s="69">
        <v>11313360</v>
      </c>
      <c r="E17" s="69"/>
      <c r="F17" s="8" t="s">
        <v>87</v>
      </c>
    </row>
    <row r="18" spans="1:6" ht="42.6" customHeight="1" x14ac:dyDescent="0.25">
      <c r="A18" s="57" t="str">
        <f>B6</f>
        <v>William LePage</v>
      </c>
      <c r="B18" s="57"/>
      <c r="C18" s="31">
        <v>3</v>
      </c>
      <c r="D18" s="69">
        <v>301237860</v>
      </c>
      <c r="E18" s="69"/>
      <c r="F18" s="8" t="s">
        <v>87</v>
      </c>
    </row>
    <row r="19" spans="1:6" ht="42.6" customHeight="1" x14ac:dyDescent="0.25">
      <c r="A19" s="57" t="str">
        <f>B5</f>
        <v>Elie Kushner</v>
      </c>
      <c r="B19" s="57"/>
      <c r="C19" s="31">
        <v>4</v>
      </c>
      <c r="D19" s="69">
        <v>10998440</v>
      </c>
      <c r="E19" s="69"/>
      <c r="F19" s="8" t="s">
        <v>87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8" sqref="B8"/>
    </sheetView>
  </sheetViews>
  <sheetFormatPr defaultRowHeight="15" x14ac:dyDescent="0.25"/>
  <cols>
    <col min="1" max="1" width="12" customWidth="1"/>
    <col min="2" max="2" width="19.5703125" customWidth="1"/>
    <col min="3" max="3" width="6.85546875" bestFit="1" customWidth="1"/>
    <col min="4" max="4" width="17.5703125" customWidth="1"/>
    <col min="5" max="5" width="7" bestFit="1" customWidth="1"/>
    <col min="6" max="6" width="39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40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7" t="s">
        <v>5</v>
      </c>
      <c r="F4" s="42" t="s">
        <v>93</v>
      </c>
    </row>
    <row r="5" spans="1:6" ht="39" customHeight="1" x14ac:dyDescent="0.25">
      <c r="A5" s="43">
        <v>7</v>
      </c>
      <c r="B5" s="36" t="str">
        <f>'Pinball Standings'!B8</f>
        <v>Mark Stephens</v>
      </c>
      <c r="C5" s="43">
        <v>4</v>
      </c>
      <c r="D5" s="43" t="s">
        <v>34</v>
      </c>
      <c r="E5" s="49"/>
      <c r="F5" s="48" t="s">
        <v>111</v>
      </c>
    </row>
    <row r="6" spans="1:6" ht="39" customHeight="1" x14ac:dyDescent="0.25">
      <c r="A6" s="43">
        <v>8</v>
      </c>
      <c r="B6" s="43" t="str">
        <f>'Pinball Standings'!B9</f>
        <v>Chad Lucyk</v>
      </c>
      <c r="C6" s="43">
        <v>2</v>
      </c>
      <c r="D6" s="43" t="s">
        <v>34</v>
      </c>
      <c r="E6" s="49"/>
      <c r="F6" s="48" t="s">
        <v>111</v>
      </c>
    </row>
    <row r="7" spans="1:6" ht="39" customHeight="1" x14ac:dyDescent="0.25">
      <c r="A7" s="43">
        <v>10</v>
      </c>
      <c r="B7" s="43" t="s">
        <v>22</v>
      </c>
      <c r="C7" s="43">
        <v>0</v>
      </c>
      <c r="D7" s="43" t="s">
        <v>34</v>
      </c>
      <c r="E7" s="49"/>
      <c r="F7" s="48" t="s">
        <v>123</v>
      </c>
    </row>
    <row r="8" spans="1:6" ht="39" customHeight="1" x14ac:dyDescent="0.25">
      <c r="A8" s="43">
        <v>16</v>
      </c>
      <c r="B8" s="43" t="s">
        <v>70</v>
      </c>
      <c r="C8" s="43">
        <v>1</v>
      </c>
      <c r="D8" s="43" t="s">
        <v>34</v>
      </c>
      <c r="E8" s="49"/>
      <c r="F8" s="48" t="s">
        <v>124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 t="s">
        <v>115</v>
      </c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Dale Kemp</v>
      </c>
      <c r="B16" s="57"/>
      <c r="C16" s="31">
        <v>1</v>
      </c>
      <c r="D16" s="69">
        <v>127040</v>
      </c>
      <c r="E16" s="69"/>
      <c r="F16" s="8" t="s">
        <v>87</v>
      </c>
    </row>
    <row r="17" spans="1:6" ht="42.6" customHeight="1" x14ac:dyDescent="0.25">
      <c r="A17" s="57" t="str">
        <f>B7</f>
        <v>William LePage</v>
      </c>
      <c r="B17" s="57"/>
      <c r="C17" s="31">
        <v>2</v>
      </c>
      <c r="D17" s="69">
        <v>84850</v>
      </c>
      <c r="E17" s="69"/>
      <c r="F17" s="8" t="s">
        <v>87</v>
      </c>
    </row>
    <row r="18" spans="1:6" ht="42.6" customHeight="1" x14ac:dyDescent="0.25">
      <c r="A18" s="57" t="str">
        <f>B6</f>
        <v>Chad Lucyk</v>
      </c>
      <c r="B18" s="57"/>
      <c r="C18" s="31">
        <v>3</v>
      </c>
      <c r="D18" s="69">
        <v>201800</v>
      </c>
      <c r="E18" s="69"/>
      <c r="F18" s="8" t="s">
        <v>87</v>
      </c>
    </row>
    <row r="19" spans="1:6" ht="42.6" customHeight="1" x14ac:dyDescent="0.25">
      <c r="A19" s="57" t="str">
        <f>B5</f>
        <v>Mark Stephens</v>
      </c>
      <c r="B19" s="57"/>
      <c r="C19" s="31">
        <v>4</v>
      </c>
      <c r="D19" s="69">
        <v>425290</v>
      </c>
      <c r="E19" s="69"/>
      <c r="F19" s="8" t="s">
        <v>87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8" sqref="B8"/>
    </sheetView>
  </sheetViews>
  <sheetFormatPr defaultRowHeight="15" x14ac:dyDescent="0.25"/>
  <cols>
    <col min="1" max="1" width="12" customWidth="1"/>
    <col min="2" max="2" width="19.5703125" customWidth="1"/>
    <col min="3" max="3" width="6.85546875" bestFit="1" customWidth="1"/>
    <col min="4" max="4" width="17.5703125" customWidth="1"/>
    <col min="5" max="5" width="7" bestFit="1" customWidth="1"/>
    <col min="6" max="6" width="38.140625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41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7" t="s">
        <v>5</v>
      </c>
      <c r="F4" s="42" t="s">
        <v>93</v>
      </c>
    </row>
    <row r="5" spans="1:6" ht="39" customHeight="1" x14ac:dyDescent="0.25">
      <c r="A5" s="43">
        <v>5</v>
      </c>
      <c r="B5" s="36" t="str">
        <f>'Pinball Standings'!B6</f>
        <v>Ryan Jabs</v>
      </c>
      <c r="C5" s="43">
        <v>2</v>
      </c>
      <c r="D5" s="43" t="s">
        <v>34</v>
      </c>
      <c r="E5" s="49"/>
      <c r="F5" s="48" t="s">
        <v>111</v>
      </c>
    </row>
    <row r="6" spans="1:6" ht="39" customHeight="1" x14ac:dyDescent="0.25">
      <c r="A6" s="43">
        <v>6</v>
      </c>
      <c r="B6" s="43" t="str">
        <f>'Pinball Standings'!B7</f>
        <v>Jonathan Puckrin</v>
      </c>
      <c r="C6" s="43">
        <v>4</v>
      </c>
      <c r="D6" s="43" t="s">
        <v>34</v>
      </c>
      <c r="E6" s="49"/>
      <c r="F6" s="48" t="s">
        <v>111</v>
      </c>
    </row>
    <row r="7" spans="1:6" ht="39" customHeight="1" x14ac:dyDescent="0.25">
      <c r="A7" s="43">
        <v>7</v>
      </c>
      <c r="B7" s="43" t="s">
        <v>29</v>
      </c>
      <c r="C7" s="43">
        <v>0</v>
      </c>
      <c r="D7" s="43" t="s">
        <v>34</v>
      </c>
      <c r="E7" s="49"/>
      <c r="F7" s="48" t="s">
        <v>125</v>
      </c>
    </row>
    <row r="8" spans="1:6" ht="39" customHeight="1" x14ac:dyDescent="0.25">
      <c r="A8" s="43">
        <v>8</v>
      </c>
      <c r="B8" s="43" t="s">
        <v>27</v>
      </c>
      <c r="C8" s="43">
        <v>1</v>
      </c>
      <c r="D8" s="43" t="s">
        <v>34</v>
      </c>
      <c r="E8" s="49"/>
      <c r="F8" s="48" t="s">
        <v>126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/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Chad Lucyk</v>
      </c>
      <c r="B16" s="57"/>
      <c r="C16" s="31">
        <v>1</v>
      </c>
      <c r="D16" s="69">
        <v>194180</v>
      </c>
      <c r="E16" s="69"/>
      <c r="F16" s="8" t="s">
        <v>87</v>
      </c>
    </row>
    <row r="17" spans="1:6" ht="42.6" customHeight="1" x14ac:dyDescent="0.25">
      <c r="A17" s="57" t="str">
        <f>B7</f>
        <v>Mark Stephens</v>
      </c>
      <c r="B17" s="57"/>
      <c r="C17" s="31">
        <v>2</v>
      </c>
      <c r="D17" s="69">
        <v>166420</v>
      </c>
      <c r="E17" s="69"/>
      <c r="F17" s="8" t="s">
        <v>87</v>
      </c>
    </row>
    <row r="18" spans="1:6" ht="42.6" customHeight="1" x14ac:dyDescent="0.25">
      <c r="A18" s="57" t="str">
        <f>B6</f>
        <v>Jonathan Puckrin</v>
      </c>
      <c r="B18" s="57"/>
      <c r="C18" s="31">
        <v>3</v>
      </c>
      <c r="D18" s="69">
        <v>490740</v>
      </c>
      <c r="E18" s="69"/>
      <c r="F18" s="8" t="s">
        <v>87</v>
      </c>
    </row>
    <row r="19" spans="1:6" ht="42.6" customHeight="1" x14ac:dyDescent="0.25">
      <c r="A19" s="57" t="str">
        <f>B5</f>
        <v>Ryan Jabs</v>
      </c>
      <c r="B19" s="57"/>
      <c r="C19" s="31">
        <v>4</v>
      </c>
      <c r="D19" s="69">
        <v>338640</v>
      </c>
      <c r="E19" s="69"/>
      <c r="F19" s="8" t="s">
        <v>87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D20" sqref="D20"/>
    </sheetView>
  </sheetViews>
  <sheetFormatPr defaultRowHeight="15" x14ac:dyDescent="0.25"/>
  <cols>
    <col min="1" max="1" width="12" customWidth="1"/>
    <col min="2" max="2" width="19.5703125" customWidth="1"/>
    <col min="3" max="3" width="6.85546875" bestFit="1" customWidth="1"/>
    <col min="4" max="4" width="17.5703125" customWidth="1"/>
    <col min="5" max="5" width="7" bestFit="1" customWidth="1"/>
    <col min="6" max="6" width="39.7109375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42</v>
      </c>
    </row>
    <row r="4" spans="1:6" s="1" customFormat="1" ht="14.45" customHeight="1" x14ac:dyDescent="0.25">
      <c r="A4" s="42" t="s">
        <v>0</v>
      </c>
      <c r="B4" s="42" t="s">
        <v>1</v>
      </c>
      <c r="C4" s="42" t="s">
        <v>10</v>
      </c>
      <c r="D4" s="42" t="s">
        <v>3</v>
      </c>
      <c r="E4" s="47" t="s">
        <v>5</v>
      </c>
      <c r="F4" s="42" t="s">
        <v>93</v>
      </c>
    </row>
    <row r="5" spans="1:6" ht="39" customHeight="1" x14ac:dyDescent="0.25">
      <c r="A5" s="43">
        <v>3</v>
      </c>
      <c r="B5" s="36" t="str">
        <f>'Pinball Standings'!B4</f>
        <v>Ryan James</v>
      </c>
      <c r="C5" s="43">
        <v>2</v>
      </c>
      <c r="D5" s="43" t="s">
        <v>34</v>
      </c>
      <c r="E5" s="49"/>
      <c r="F5" s="48" t="s">
        <v>111</v>
      </c>
    </row>
    <row r="6" spans="1:6" ht="39" customHeight="1" x14ac:dyDescent="0.25">
      <c r="A6" s="43">
        <v>4</v>
      </c>
      <c r="B6" s="43" t="str">
        <f>'Pinball Standings'!B5</f>
        <v>Paul Labrash</v>
      </c>
      <c r="C6" s="43">
        <v>4</v>
      </c>
      <c r="D6" s="43" t="s">
        <v>34</v>
      </c>
      <c r="E6" s="49"/>
      <c r="F6" s="48" t="s">
        <v>111</v>
      </c>
    </row>
    <row r="7" spans="1:6" ht="39" customHeight="1" x14ac:dyDescent="0.25">
      <c r="A7" s="43">
        <v>5</v>
      </c>
      <c r="B7" s="43" t="s">
        <v>30</v>
      </c>
      <c r="C7" s="43">
        <v>1</v>
      </c>
      <c r="D7" s="43" t="s">
        <v>34</v>
      </c>
      <c r="E7" s="49"/>
      <c r="F7" s="48" t="s">
        <v>130</v>
      </c>
    </row>
    <row r="8" spans="1:6" ht="39" customHeight="1" x14ac:dyDescent="0.25">
      <c r="A8" s="43">
        <v>6</v>
      </c>
      <c r="B8" s="43" t="s">
        <v>16</v>
      </c>
      <c r="C8" s="43">
        <v>0</v>
      </c>
      <c r="D8" s="43" t="s">
        <v>34</v>
      </c>
      <c r="E8" s="49"/>
      <c r="F8" s="48" t="s">
        <v>129</v>
      </c>
    </row>
    <row r="9" spans="1:6" ht="14.45" customHeight="1" x14ac:dyDescent="0.25">
      <c r="A9" s="58" t="s">
        <v>6</v>
      </c>
      <c r="B9" s="59"/>
      <c r="C9" s="50">
        <v>7</v>
      </c>
      <c r="D9" s="51" t="s">
        <v>92</v>
      </c>
      <c r="E9" s="51"/>
      <c r="F9" s="52"/>
    </row>
    <row r="10" spans="1:6" ht="14.45" customHeight="1" x14ac:dyDescent="0.25">
      <c r="A10" s="60" t="s">
        <v>94</v>
      </c>
      <c r="B10" s="61"/>
      <c r="C10" s="61"/>
      <c r="D10" s="61"/>
      <c r="E10" s="61"/>
      <c r="F10" s="61"/>
    </row>
    <row r="11" spans="1:6" x14ac:dyDescent="0.25">
      <c r="A11" s="60" t="s">
        <v>95</v>
      </c>
      <c r="B11" s="61"/>
      <c r="C11" s="61"/>
      <c r="D11" s="61"/>
      <c r="E11" s="61"/>
      <c r="F11" s="61"/>
    </row>
    <row r="12" spans="1:6" x14ac:dyDescent="0.25">
      <c r="A12" s="44"/>
      <c r="B12" s="45"/>
      <c r="C12" s="45"/>
      <c r="D12" s="45"/>
      <c r="E12" s="45"/>
      <c r="F12" s="45"/>
    </row>
    <row r="14" spans="1:6" ht="25.15" customHeight="1" x14ac:dyDescent="0.25">
      <c r="A14" s="6" t="s">
        <v>8</v>
      </c>
      <c r="B14" s="2"/>
    </row>
    <row r="15" spans="1:6" x14ac:dyDescent="0.25">
      <c r="A15" s="62" t="s">
        <v>1</v>
      </c>
      <c r="B15" s="62"/>
      <c r="C15" s="22" t="s">
        <v>9</v>
      </c>
      <c r="D15" s="62" t="s">
        <v>2</v>
      </c>
      <c r="E15" s="62"/>
      <c r="F15" s="22" t="s">
        <v>10</v>
      </c>
    </row>
    <row r="16" spans="1:6" ht="42.6" customHeight="1" x14ac:dyDescent="0.25">
      <c r="A16" s="57" t="str">
        <f>B8</f>
        <v>Jonathan Puckrin</v>
      </c>
      <c r="B16" s="57"/>
      <c r="C16" s="31">
        <v>1</v>
      </c>
      <c r="D16" s="69">
        <v>7668530</v>
      </c>
      <c r="E16" s="69"/>
      <c r="F16" s="8" t="s">
        <v>87</v>
      </c>
    </row>
    <row r="17" spans="1:6" ht="42.6" customHeight="1" x14ac:dyDescent="0.25">
      <c r="A17" s="57" t="str">
        <f>B7</f>
        <v>Ryan Jabs</v>
      </c>
      <c r="B17" s="57"/>
      <c r="C17" s="31">
        <v>2</v>
      </c>
      <c r="D17" s="69">
        <v>8194830</v>
      </c>
      <c r="E17" s="69"/>
      <c r="F17" s="8" t="s">
        <v>87</v>
      </c>
    </row>
    <row r="18" spans="1:6" ht="42.6" customHeight="1" x14ac:dyDescent="0.25">
      <c r="A18" s="57" t="str">
        <f>B6</f>
        <v>Paul Labrash</v>
      </c>
      <c r="B18" s="57"/>
      <c r="C18" s="31">
        <v>3</v>
      </c>
      <c r="D18" s="69">
        <v>20457970</v>
      </c>
      <c r="E18" s="69"/>
      <c r="F18" s="8" t="s">
        <v>87</v>
      </c>
    </row>
    <row r="19" spans="1:6" ht="42.6" customHeight="1" x14ac:dyDescent="0.25">
      <c r="A19" s="57" t="str">
        <f>B5</f>
        <v>Ryan James</v>
      </c>
      <c r="B19" s="57"/>
      <c r="C19" s="31">
        <v>4</v>
      </c>
      <c r="D19" s="69">
        <v>15123610</v>
      </c>
      <c r="E19" s="69"/>
      <c r="F19" s="8" t="s">
        <v>87</v>
      </c>
    </row>
    <row r="20" spans="1:6" x14ac:dyDescent="0.25">
      <c r="C20" s="7"/>
    </row>
  </sheetData>
  <mergeCells count="13">
    <mergeCell ref="A9:B9"/>
    <mergeCell ref="A18:B18"/>
    <mergeCell ref="D18:E18"/>
    <mergeCell ref="A19:B19"/>
    <mergeCell ref="D19:E19"/>
    <mergeCell ref="A10:F10"/>
    <mergeCell ref="A15:B15"/>
    <mergeCell ref="D15:E15"/>
    <mergeCell ref="A16:B16"/>
    <mergeCell ref="D16:E16"/>
    <mergeCell ref="A17:B17"/>
    <mergeCell ref="D17:E17"/>
    <mergeCell ref="A11:F11"/>
  </mergeCells>
  <pageMargins left="0.2" right="0.2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workbookViewId="0">
      <selection activeCell="B5" sqref="B5"/>
    </sheetView>
  </sheetViews>
  <sheetFormatPr defaultRowHeight="15" x14ac:dyDescent="0.25"/>
  <cols>
    <col min="1" max="1" width="12" customWidth="1"/>
    <col min="2" max="2" width="19.5703125" customWidth="1"/>
    <col min="3" max="3" width="6.85546875" bestFit="1" customWidth="1"/>
    <col min="4" max="4" width="17.5703125" customWidth="1"/>
    <col min="5" max="5" width="7" bestFit="1" customWidth="1"/>
    <col min="6" max="6" width="39.42578125" customWidth="1"/>
  </cols>
  <sheetData>
    <row r="1" spans="1:6" x14ac:dyDescent="0.25">
      <c r="A1" s="1" t="s">
        <v>48</v>
      </c>
    </row>
    <row r="2" spans="1:6" x14ac:dyDescent="0.25">
      <c r="A2" s="1"/>
    </row>
    <row r="3" spans="1:6" x14ac:dyDescent="0.25">
      <c r="A3" s="1" t="s">
        <v>43</v>
      </c>
    </row>
    <row r="4" spans="1:6" s="1" customFormat="1" x14ac:dyDescent="0.25">
      <c r="A4" s="29" t="s">
        <v>0</v>
      </c>
      <c r="B4" s="29" t="s">
        <v>1</v>
      </c>
      <c r="C4" s="29" t="s">
        <v>10</v>
      </c>
      <c r="D4" s="29" t="s">
        <v>3</v>
      </c>
      <c r="E4" s="47" t="s">
        <v>5</v>
      </c>
      <c r="F4" s="42" t="s">
        <v>99</v>
      </c>
    </row>
    <row r="5" spans="1:6" x14ac:dyDescent="0.25">
      <c r="A5" s="28">
        <v>1</v>
      </c>
      <c r="B5" s="28" t="str">
        <f>'Pinball Standings'!B2</f>
        <v>Derek Thomson</v>
      </c>
      <c r="C5" s="28">
        <v>12</v>
      </c>
      <c r="D5" s="28" t="s">
        <v>34</v>
      </c>
      <c r="E5" s="49"/>
      <c r="F5" s="56" t="s">
        <v>140</v>
      </c>
    </row>
    <row r="6" spans="1:6" x14ac:dyDescent="0.25">
      <c r="A6" s="28">
        <v>2</v>
      </c>
      <c r="B6" s="28" t="str">
        <f>'Pinball Standings'!B3</f>
        <v>Paul Sinclair</v>
      </c>
      <c r="C6" s="28">
        <v>8</v>
      </c>
      <c r="D6" s="28" t="s">
        <v>34</v>
      </c>
      <c r="E6" s="49"/>
      <c r="F6" s="56" t="s">
        <v>141</v>
      </c>
    </row>
    <row r="7" spans="1:6" x14ac:dyDescent="0.25">
      <c r="A7" s="28">
        <v>3</v>
      </c>
      <c r="B7" s="28" t="s">
        <v>19</v>
      </c>
      <c r="C7" s="28">
        <v>1</v>
      </c>
      <c r="D7" s="28" t="s">
        <v>34</v>
      </c>
      <c r="E7" s="49"/>
      <c r="F7" s="56" t="s">
        <v>139</v>
      </c>
    </row>
    <row r="8" spans="1:6" x14ac:dyDescent="0.25">
      <c r="A8" s="28">
        <v>4</v>
      </c>
      <c r="B8" s="28" t="s">
        <v>65</v>
      </c>
      <c r="C8" s="28">
        <v>7</v>
      </c>
      <c r="D8" s="28" t="s">
        <v>34</v>
      </c>
      <c r="E8" s="49"/>
      <c r="F8" s="56" t="s">
        <v>138</v>
      </c>
    </row>
    <row r="9" spans="1:6" ht="14.45" customHeight="1" x14ac:dyDescent="0.25">
      <c r="A9" s="65" t="s">
        <v>6</v>
      </c>
      <c r="B9" s="65"/>
      <c r="C9" s="4">
        <v>35</v>
      </c>
      <c r="D9" s="5"/>
      <c r="E9" s="65" t="s">
        <v>7</v>
      </c>
      <c r="F9" s="66"/>
    </row>
    <row r="10" spans="1:6" x14ac:dyDescent="0.25">
      <c r="A10" s="67" t="s">
        <v>94</v>
      </c>
      <c r="B10" s="68"/>
      <c r="C10" s="68"/>
      <c r="D10" s="68"/>
      <c r="E10" s="68"/>
      <c r="F10" s="68"/>
    </row>
    <row r="11" spans="1:6" x14ac:dyDescent="0.25">
      <c r="A11" s="60" t="s">
        <v>98</v>
      </c>
      <c r="B11" s="61"/>
      <c r="C11" s="61"/>
      <c r="D11" s="61"/>
      <c r="E11" s="61"/>
      <c r="F11" s="61"/>
    </row>
    <row r="13" spans="1:6" x14ac:dyDescent="0.25">
      <c r="A13" s="6" t="s">
        <v>8</v>
      </c>
      <c r="B13" s="23" t="s">
        <v>45</v>
      </c>
    </row>
    <row r="14" spans="1:6" x14ac:dyDescent="0.25">
      <c r="A14" s="62" t="s">
        <v>1</v>
      </c>
      <c r="B14" s="62"/>
      <c r="C14" s="22" t="s">
        <v>9</v>
      </c>
      <c r="D14" s="62" t="s">
        <v>2</v>
      </c>
      <c r="E14" s="62"/>
      <c r="F14" s="22" t="s">
        <v>10</v>
      </c>
    </row>
    <row r="15" spans="1:6" ht="20.45" customHeight="1" x14ac:dyDescent="0.25">
      <c r="A15" s="64" t="str">
        <f>B8</f>
        <v>Paul Labrash</v>
      </c>
      <c r="B15" s="64"/>
      <c r="C15" s="3">
        <v>1</v>
      </c>
      <c r="D15" s="75">
        <v>11583630</v>
      </c>
      <c r="E15" s="75"/>
      <c r="F15" s="8" t="s">
        <v>85</v>
      </c>
    </row>
    <row r="16" spans="1:6" ht="20.45" customHeight="1" x14ac:dyDescent="0.25">
      <c r="A16" s="64" t="str">
        <f>B7</f>
        <v>Ryan James</v>
      </c>
      <c r="B16" s="64"/>
      <c r="C16" s="3">
        <v>2</v>
      </c>
      <c r="D16" s="75">
        <v>5219310</v>
      </c>
      <c r="E16" s="75"/>
      <c r="F16" s="8" t="s">
        <v>85</v>
      </c>
    </row>
    <row r="17" spans="1:6" ht="20.45" customHeight="1" x14ac:dyDescent="0.25">
      <c r="A17" s="64" t="str">
        <f>B6</f>
        <v>Paul Sinclair</v>
      </c>
      <c r="B17" s="64"/>
      <c r="C17" s="3">
        <v>3</v>
      </c>
      <c r="D17" s="75">
        <v>34799310</v>
      </c>
      <c r="E17" s="75"/>
      <c r="F17" s="8" t="s">
        <v>85</v>
      </c>
    </row>
    <row r="18" spans="1:6" ht="20.45" customHeight="1" x14ac:dyDescent="0.25">
      <c r="A18" s="64" t="str">
        <f>B5</f>
        <v>Derek Thomson</v>
      </c>
      <c r="B18" s="64"/>
      <c r="C18" s="3">
        <v>4</v>
      </c>
      <c r="D18" s="75">
        <v>39360960</v>
      </c>
      <c r="E18" s="75"/>
      <c r="F18" s="8" t="s">
        <v>85</v>
      </c>
    </row>
    <row r="19" spans="1:6" x14ac:dyDescent="0.25">
      <c r="C19" s="7"/>
    </row>
    <row r="20" spans="1:6" x14ac:dyDescent="0.25">
      <c r="A20" s="6" t="s">
        <v>11</v>
      </c>
      <c r="B20" s="25" t="s">
        <v>47</v>
      </c>
    </row>
    <row r="21" spans="1:6" x14ac:dyDescent="0.25">
      <c r="A21" s="62" t="s">
        <v>1</v>
      </c>
      <c r="B21" s="62"/>
      <c r="C21" s="22" t="s">
        <v>9</v>
      </c>
      <c r="D21" s="62" t="s">
        <v>2</v>
      </c>
      <c r="E21" s="62"/>
      <c r="F21" s="22" t="s">
        <v>10</v>
      </c>
    </row>
    <row r="22" spans="1:6" ht="20.45" customHeight="1" x14ac:dyDescent="0.25">
      <c r="A22" s="64" t="str">
        <f>A15</f>
        <v>Paul Labrash</v>
      </c>
      <c r="B22" s="64"/>
      <c r="C22" s="3">
        <v>1</v>
      </c>
      <c r="D22" s="75">
        <v>200599720</v>
      </c>
      <c r="E22" s="75"/>
      <c r="F22" s="8" t="s">
        <v>86</v>
      </c>
    </row>
    <row r="23" spans="1:6" ht="20.45" customHeight="1" x14ac:dyDescent="0.25">
      <c r="A23" s="64" t="str">
        <f>A16</f>
        <v>Ryan James</v>
      </c>
      <c r="B23" s="64"/>
      <c r="C23" s="3">
        <v>2</v>
      </c>
      <c r="D23" s="75">
        <v>491519300</v>
      </c>
      <c r="E23" s="75"/>
      <c r="F23" s="8" t="s">
        <v>86</v>
      </c>
    </row>
    <row r="24" spans="1:6" ht="20.45" customHeight="1" x14ac:dyDescent="0.25">
      <c r="A24" s="64" t="str">
        <f>B6</f>
        <v>Paul Sinclair</v>
      </c>
      <c r="B24" s="64"/>
      <c r="C24" s="3">
        <v>3</v>
      </c>
      <c r="D24" s="75">
        <v>1087566120</v>
      </c>
      <c r="E24" s="75"/>
      <c r="F24" s="8" t="s">
        <v>86</v>
      </c>
    </row>
    <row r="25" spans="1:6" ht="20.45" customHeight="1" x14ac:dyDescent="0.25">
      <c r="A25" s="64" t="str">
        <f>B5</f>
        <v>Derek Thomson</v>
      </c>
      <c r="B25" s="64"/>
      <c r="C25" s="3">
        <v>4</v>
      </c>
      <c r="D25" s="75">
        <v>617989030</v>
      </c>
      <c r="E25" s="75"/>
      <c r="F25" s="8" t="s">
        <v>86</v>
      </c>
    </row>
    <row r="27" spans="1:6" x14ac:dyDescent="0.25">
      <c r="A27" s="6" t="s">
        <v>12</v>
      </c>
      <c r="B27" s="24" t="s">
        <v>79</v>
      </c>
    </row>
    <row r="28" spans="1:6" x14ac:dyDescent="0.25">
      <c r="A28" s="62" t="s">
        <v>1</v>
      </c>
      <c r="B28" s="62"/>
      <c r="C28" s="22" t="s">
        <v>9</v>
      </c>
      <c r="D28" s="62" t="s">
        <v>2</v>
      </c>
      <c r="E28" s="62"/>
      <c r="F28" s="22" t="s">
        <v>10</v>
      </c>
    </row>
    <row r="29" spans="1:6" ht="20.45" customHeight="1" x14ac:dyDescent="0.25">
      <c r="A29" s="64" t="str">
        <f>A15</f>
        <v>Paul Labrash</v>
      </c>
      <c r="B29" s="64"/>
      <c r="C29" s="3">
        <v>1</v>
      </c>
      <c r="D29" s="75">
        <v>9920160</v>
      </c>
      <c r="E29" s="75"/>
      <c r="F29" s="8" t="s">
        <v>87</v>
      </c>
    </row>
    <row r="30" spans="1:6" ht="20.45" customHeight="1" x14ac:dyDescent="0.25">
      <c r="A30" s="64" t="str">
        <f>A16</f>
        <v>Ryan James</v>
      </c>
      <c r="B30" s="64"/>
      <c r="C30" s="3">
        <v>2</v>
      </c>
      <c r="D30" s="75">
        <v>6516170</v>
      </c>
      <c r="E30" s="75"/>
      <c r="F30" s="8" t="s">
        <v>87</v>
      </c>
    </row>
    <row r="31" spans="1:6" ht="20.45" customHeight="1" x14ac:dyDescent="0.25">
      <c r="A31" s="64" t="str">
        <f>B6</f>
        <v>Paul Sinclair</v>
      </c>
      <c r="B31" s="64"/>
      <c r="C31" s="3">
        <v>3</v>
      </c>
      <c r="D31" s="75">
        <v>7659780</v>
      </c>
      <c r="E31" s="75"/>
      <c r="F31" s="8" t="s">
        <v>87</v>
      </c>
    </row>
    <row r="32" spans="1:6" ht="20.45" customHeight="1" x14ac:dyDescent="0.25">
      <c r="A32" s="64" t="str">
        <f>B5</f>
        <v>Derek Thomson</v>
      </c>
      <c r="B32" s="64"/>
      <c r="C32" s="3">
        <v>4</v>
      </c>
      <c r="D32" s="75">
        <v>15720140</v>
      </c>
      <c r="E32" s="75"/>
      <c r="F32" s="8" t="s">
        <v>87</v>
      </c>
    </row>
    <row r="34" spans="1:6" x14ac:dyDescent="0.25">
      <c r="A34" s="6" t="s">
        <v>32</v>
      </c>
      <c r="B34" s="27" t="s">
        <v>81</v>
      </c>
    </row>
    <row r="35" spans="1:6" x14ac:dyDescent="0.25">
      <c r="A35" s="62" t="s">
        <v>1</v>
      </c>
      <c r="B35" s="62"/>
      <c r="C35" s="22" t="s">
        <v>9</v>
      </c>
      <c r="D35" s="62" t="s">
        <v>2</v>
      </c>
      <c r="E35" s="62"/>
      <c r="F35" s="22" t="s">
        <v>10</v>
      </c>
    </row>
    <row r="36" spans="1:6" ht="20.45" customHeight="1" x14ac:dyDescent="0.25">
      <c r="A36" s="64" t="str">
        <f>A15</f>
        <v>Paul Labrash</v>
      </c>
      <c r="B36" s="64"/>
      <c r="C36" s="3">
        <v>1</v>
      </c>
      <c r="D36" s="75">
        <v>336559010</v>
      </c>
      <c r="E36" s="75"/>
      <c r="F36" s="8" t="s">
        <v>88</v>
      </c>
    </row>
    <row r="37" spans="1:6" ht="20.45" customHeight="1" x14ac:dyDescent="0.25">
      <c r="A37" s="64" t="str">
        <f>A16</f>
        <v>Ryan James</v>
      </c>
      <c r="B37" s="64"/>
      <c r="C37" s="3">
        <v>2</v>
      </c>
      <c r="D37" s="75">
        <v>134591630</v>
      </c>
      <c r="E37" s="75"/>
      <c r="F37" s="8" t="s">
        <v>88</v>
      </c>
    </row>
    <row r="38" spans="1:6" ht="20.45" customHeight="1" x14ac:dyDescent="0.25">
      <c r="A38" s="64" t="str">
        <f>B6</f>
        <v>Paul Sinclair</v>
      </c>
      <c r="B38" s="64"/>
      <c r="C38" s="3">
        <v>3</v>
      </c>
      <c r="D38" s="75">
        <v>300774590</v>
      </c>
      <c r="E38" s="75"/>
      <c r="F38" s="8" t="s">
        <v>88</v>
      </c>
    </row>
    <row r="39" spans="1:6" ht="20.45" customHeight="1" x14ac:dyDescent="0.25">
      <c r="A39" s="64" t="str">
        <f>B5</f>
        <v>Derek Thomson</v>
      </c>
      <c r="B39" s="64"/>
      <c r="C39" s="3">
        <v>4</v>
      </c>
      <c r="D39" s="75">
        <v>322342090</v>
      </c>
      <c r="E39" s="75"/>
      <c r="F39" s="8" t="s">
        <v>88</v>
      </c>
    </row>
    <row r="41" spans="1:6" x14ac:dyDescent="0.25">
      <c r="A41" s="6" t="s">
        <v>33</v>
      </c>
      <c r="B41" s="26" t="s">
        <v>82</v>
      </c>
    </row>
    <row r="42" spans="1:6" x14ac:dyDescent="0.25">
      <c r="A42" s="62" t="s">
        <v>1</v>
      </c>
      <c r="B42" s="62"/>
      <c r="C42" s="22" t="s">
        <v>9</v>
      </c>
      <c r="D42" s="62" t="s">
        <v>2</v>
      </c>
      <c r="E42" s="62"/>
      <c r="F42" s="22" t="s">
        <v>10</v>
      </c>
    </row>
    <row r="43" spans="1:6" ht="20.45" customHeight="1" x14ac:dyDescent="0.25">
      <c r="A43" s="64" t="str">
        <f>A15</f>
        <v>Paul Labrash</v>
      </c>
      <c r="B43" s="64"/>
      <c r="C43" s="3">
        <v>1</v>
      </c>
      <c r="D43" s="75">
        <v>2616570</v>
      </c>
      <c r="E43" s="75"/>
      <c r="F43" s="8" t="s">
        <v>89</v>
      </c>
    </row>
    <row r="44" spans="1:6" ht="20.45" customHeight="1" x14ac:dyDescent="0.25">
      <c r="A44" s="64" t="str">
        <f>A16</f>
        <v>Ryan James</v>
      </c>
      <c r="B44" s="64"/>
      <c r="C44" s="3">
        <v>2</v>
      </c>
      <c r="D44" s="75">
        <v>30348600</v>
      </c>
      <c r="E44" s="75"/>
      <c r="F44" s="8" t="s">
        <v>89</v>
      </c>
    </row>
    <row r="45" spans="1:6" ht="20.45" customHeight="1" x14ac:dyDescent="0.25">
      <c r="A45" s="64" t="str">
        <f>B6</f>
        <v>Paul Sinclair</v>
      </c>
      <c r="B45" s="64"/>
      <c r="C45" s="3">
        <v>3</v>
      </c>
      <c r="D45" s="75">
        <v>6000000</v>
      </c>
      <c r="E45" s="75"/>
      <c r="F45" s="8" t="s">
        <v>89</v>
      </c>
    </row>
    <row r="46" spans="1:6" ht="20.45" customHeight="1" x14ac:dyDescent="0.25">
      <c r="A46" s="64" t="str">
        <f>B5</f>
        <v>Derek Thomson</v>
      </c>
      <c r="B46" s="64"/>
      <c r="C46" s="3">
        <v>4</v>
      </c>
      <c r="D46" s="75">
        <v>3500000</v>
      </c>
      <c r="E46" s="75"/>
      <c r="F46" s="8" t="s">
        <v>89</v>
      </c>
    </row>
  </sheetData>
  <mergeCells count="54">
    <mergeCell ref="A46:B46"/>
    <mergeCell ref="D46:E46"/>
    <mergeCell ref="A43:B43"/>
    <mergeCell ref="D43:E43"/>
    <mergeCell ref="A44:B44"/>
    <mergeCell ref="D44:E44"/>
    <mergeCell ref="A45:B45"/>
    <mergeCell ref="D45:E45"/>
    <mergeCell ref="A38:B38"/>
    <mergeCell ref="D38:E38"/>
    <mergeCell ref="A39:B39"/>
    <mergeCell ref="D39:E39"/>
    <mergeCell ref="A42:B42"/>
    <mergeCell ref="D42:E42"/>
    <mergeCell ref="A35:B35"/>
    <mergeCell ref="D35:E35"/>
    <mergeCell ref="A36:B36"/>
    <mergeCell ref="D36:E36"/>
    <mergeCell ref="A37:B37"/>
    <mergeCell ref="D37:E37"/>
    <mergeCell ref="A30:B30"/>
    <mergeCell ref="D30:E30"/>
    <mergeCell ref="A31:B31"/>
    <mergeCell ref="D31:E31"/>
    <mergeCell ref="A32:B32"/>
    <mergeCell ref="D32:E32"/>
    <mergeCell ref="A25:B25"/>
    <mergeCell ref="D25:E25"/>
    <mergeCell ref="A28:B28"/>
    <mergeCell ref="D28:E28"/>
    <mergeCell ref="A29:B29"/>
    <mergeCell ref="D29:E29"/>
    <mergeCell ref="A22:B22"/>
    <mergeCell ref="D22:E22"/>
    <mergeCell ref="A23:B23"/>
    <mergeCell ref="D23:E23"/>
    <mergeCell ref="A24:B24"/>
    <mergeCell ref="D24:E24"/>
    <mergeCell ref="A17:B17"/>
    <mergeCell ref="D17:E17"/>
    <mergeCell ref="A18:B18"/>
    <mergeCell ref="D18:E18"/>
    <mergeCell ref="A21:B21"/>
    <mergeCell ref="D21:E21"/>
    <mergeCell ref="A16:B16"/>
    <mergeCell ref="D16:E16"/>
    <mergeCell ref="A9:B9"/>
    <mergeCell ref="E9:F9"/>
    <mergeCell ref="A10:F10"/>
    <mergeCell ref="A14:B14"/>
    <mergeCell ref="D14:E14"/>
    <mergeCell ref="A15:B15"/>
    <mergeCell ref="D15:E15"/>
    <mergeCell ref="A11:F11"/>
  </mergeCells>
  <pageMargins left="0.2" right="0.2" top="0.25" bottom="0.2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Pinball Standings</vt:lpstr>
      <vt:lpstr>Final Standings</vt:lpstr>
      <vt:lpstr>Elim 1</vt:lpstr>
      <vt:lpstr>Elim 2</vt:lpstr>
      <vt:lpstr>Elim 3</vt:lpstr>
      <vt:lpstr>Elim 4</vt:lpstr>
      <vt:lpstr>Elim 5</vt:lpstr>
      <vt:lpstr>Elim 6</vt:lpstr>
      <vt:lpstr>Marathon Round</vt:lpstr>
      <vt:lpstr>Elim 1B</vt:lpstr>
      <vt:lpstr>Elim 2B</vt:lpstr>
      <vt:lpstr>Elim 3B</vt:lpstr>
      <vt:lpstr>Elim 4B</vt:lpstr>
      <vt:lpstr>Elim 5B</vt:lpstr>
      <vt:lpstr>Elim 6B</vt:lpstr>
      <vt:lpstr>Marathon Round - B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2016-11-28T16:47:32Z</cp:lastPrinted>
  <dcterms:created xsi:type="dcterms:W3CDTF">2015-11-03T17:47:10Z</dcterms:created>
  <dcterms:modified xsi:type="dcterms:W3CDTF">2016-12-01T15:29:52Z</dcterms:modified>
</cp:coreProperties>
</file>