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64" yWindow="-12" windowWidth="10008" windowHeight="9336" activeTab="1"/>
  </bookViews>
  <sheets>
    <sheet name="Entry Sheet" sheetId="18" r:id="rId1"/>
    <sheet name="Pinball Standings Page" sheetId="1" r:id="rId2"/>
    <sheet name="Results" sheetId="20" r:id="rId3"/>
    <sheet name="Playoff" sheetId="25" r:id="rId4"/>
    <sheet name="IFPA Rankings" sheetId="26" r:id="rId5"/>
    <sheet name="Groups" sheetId="19" state="hidden" r:id="rId6"/>
    <sheet name="Tables" sheetId="17" state="hidden" r:id="rId7"/>
    <sheet name="Group 1" sheetId="3" state="hidden" r:id="rId8"/>
    <sheet name="Group 2" sheetId="6" state="hidden" r:id="rId9"/>
    <sheet name="Group 3" sheetId="7" state="hidden" r:id="rId10"/>
    <sheet name="Group 4" sheetId="10" state="hidden" r:id="rId11"/>
    <sheet name="Group 5" sheetId="13" state="hidden" r:id="rId12"/>
    <sheet name="Group 6" sheetId="16" state="hidden" r:id="rId13"/>
    <sheet name="Group 7" sheetId="23" state="hidden" r:id="rId14"/>
    <sheet name="Group 8" sheetId="24" state="hidden" r:id="rId15"/>
  </sheets>
  <calcPr calcId="145621"/>
</workbook>
</file>

<file path=xl/calcChain.xml><?xml version="1.0" encoding="utf-8"?>
<calcChain xmlns="http://schemas.openxmlformats.org/spreadsheetml/2006/main">
  <c r="C3" i="20" l="1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" i="20"/>
  <c r="R21" i="1"/>
  <c r="R14" i="1"/>
  <c r="R3" i="1"/>
  <c r="R17" i="1"/>
  <c r="R33" i="1" l="1"/>
  <c r="R31" i="1"/>
  <c r="R32" i="1"/>
  <c r="R30" i="1"/>
  <c r="R29" i="1"/>
  <c r="R28" i="1"/>
  <c r="R27" i="1"/>
  <c r="R26" i="1"/>
  <c r="R25" i="1"/>
  <c r="R23" i="1"/>
  <c r="R24" i="1"/>
  <c r="R22" i="1"/>
  <c r="R18" i="1"/>
  <c r="R16" i="1"/>
  <c r="R19" i="1"/>
  <c r="R13" i="1"/>
  <c r="R20" i="1"/>
  <c r="R15" i="1"/>
  <c r="R12" i="1"/>
  <c r="R11" i="1"/>
  <c r="R10" i="1"/>
  <c r="R9" i="1"/>
  <c r="R8" i="1"/>
  <c r="R7" i="1"/>
  <c r="R6" i="1"/>
  <c r="R4" i="1"/>
  <c r="R5" i="1"/>
  <c r="R2" i="1"/>
  <c r="G8" i="19" l="1"/>
  <c r="F8" i="19"/>
  <c r="E8" i="19"/>
  <c r="H7" i="19"/>
  <c r="G7" i="19"/>
  <c r="F7" i="19"/>
  <c r="E7" i="19"/>
  <c r="H6" i="19"/>
  <c r="G6" i="19"/>
  <c r="E6" i="19"/>
  <c r="H5" i="19"/>
  <c r="G5" i="19"/>
  <c r="F5" i="19"/>
  <c r="D7" i="19"/>
  <c r="D8" i="19"/>
  <c r="D6" i="19"/>
  <c r="D5" i="19"/>
  <c r="C8" i="19"/>
  <c r="C7" i="19"/>
  <c r="C6" i="19"/>
  <c r="C5" i="19"/>
  <c r="B8" i="19"/>
  <c r="B7" i="19"/>
  <c r="B6" i="19"/>
  <c r="B5" i="19"/>
  <c r="A8" i="19"/>
  <c r="A7" i="19"/>
  <c r="A10" i="3" s="1"/>
  <c r="A6" i="19"/>
  <c r="C33" i="25" l="1"/>
  <c r="B33" i="25"/>
  <c r="C32" i="25"/>
  <c r="B32" i="25"/>
  <c r="C31" i="25"/>
  <c r="B31" i="25"/>
  <c r="C30" i="25"/>
  <c r="B30" i="25"/>
  <c r="B25" i="25"/>
  <c r="B24" i="25"/>
  <c r="B23" i="25"/>
  <c r="B22" i="25"/>
  <c r="B17" i="25"/>
  <c r="B16" i="25"/>
  <c r="B15" i="25"/>
  <c r="B14" i="25"/>
  <c r="I3" i="24" l="1"/>
  <c r="I3" i="23"/>
  <c r="I3" i="16"/>
  <c r="I3" i="13"/>
  <c r="I3" i="7"/>
  <c r="I3" i="6"/>
  <c r="I3" i="3"/>
  <c r="I3" i="10"/>
  <c r="H8" i="19" l="1"/>
  <c r="A11" i="24" s="1"/>
  <c r="A10" i="24"/>
  <c r="A9" i="24"/>
  <c r="A8" i="24"/>
  <c r="A8" i="23"/>
  <c r="I13" i="6"/>
  <c r="I13" i="7"/>
  <c r="I13" i="10"/>
  <c r="I13" i="13"/>
  <c r="I13" i="16"/>
  <c r="I13" i="23"/>
  <c r="I13" i="24"/>
  <c r="I13" i="3"/>
  <c r="G13" i="6"/>
  <c r="G13" i="7"/>
  <c r="G13" i="10"/>
  <c r="G13" i="13"/>
  <c r="G13" i="16"/>
  <c r="G13" i="23"/>
  <c r="G13" i="24"/>
  <c r="G13" i="3"/>
  <c r="E13" i="6"/>
  <c r="E13" i="7"/>
  <c r="E13" i="10"/>
  <c r="E13" i="13"/>
  <c r="E13" i="16"/>
  <c r="E13" i="23"/>
  <c r="E13" i="24"/>
  <c r="E13" i="3"/>
  <c r="C13" i="6"/>
  <c r="C13" i="7"/>
  <c r="C13" i="10"/>
  <c r="C13" i="13"/>
  <c r="C13" i="16"/>
  <c r="C13" i="23"/>
  <c r="C13" i="24"/>
  <c r="C13" i="3"/>
  <c r="I5" i="6"/>
  <c r="I5" i="7"/>
  <c r="I5" i="10"/>
  <c r="I5" i="13"/>
  <c r="I5" i="16"/>
  <c r="I5" i="23"/>
  <c r="I5" i="24"/>
  <c r="I5" i="3"/>
  <c r="G5" i="6"/>
  <c r="G5" i="7"/>
  <c r="G5" i="10"/>
  <c r="G5" i="13"/>
  <c r="G5" i="16"/>
  <c r="G5" i="23"/>
  <c r="G5" i="24"/>
  <c r="G5" i="3"/>
  <c r="E5" i="6"/>
  <c r="E5" i="7"/>
  <c r="E5" i="10"/>
  <c r="E5" i="13"/>
  <c r="E5" i="16"/>
  <c r="E5" i="23"/>
  <c r="E5" i="24"/>
  <c r="E5" i="3"/>
  <c r="C5" i="6"/>
  <c r="C5" i="7"/>
  <c r="C5" i="10"/>
  <c r="C5" i="13"/>
  <c r="C5" i="16"/>
  <c r="C5" i="23"/>
  <c r="C5" i="24"/>
  <c r="C5" i="3"/>
  <c r="A11" i="16"/>
  <c r="A10" i="16"/>
  <c r="F6" i="19"/>
  <c r="A9" i="16" s="1"/>
  <c r="A8" i="16"/>
  <c r="A11" i="13"/>
  <c r="A10" i="13"/>
  <c r="A9" i="13"/>
  <c r="E5" i="19"/>
  <c r="A8" i="13" s="1"/>
  <c r="A11" i="10"/>
  <c r="A11" i="7"/>
  <c r="A10" i="10"/>
  <c r="A10" i="7"/>
  <c r="A9" i="10"/>
  <c r="A9" i="7"/>
  <c r="A8" i="10"/>
  <c r="A8" i="7"/>
  <c r="A11" i="6"/>
  <c r="A10" i="6"/>
  <c r="A9" i="6"/>
  <c r="A8" i="6"/>
  <c r="A11" i="3"/>
  <c r="A17" i="13" l="1"/>
  <c r="A19" i="10"/>
  <c r="A18" i="10"/>
  <c r="A17" i="10"/>
  <c r="A16" i="10"/>
  <c r="A19" i="7"/>
  <c r="A18" i="7"/>
  <c r="A17" i="7"/>
  <c r="A16" i="7"/>
  <c r="A19" i="6"/>
  <c r="A18" i="6"/>
  <c r="A17" i="6"/>
  <c r="A16" i="6"/>
  <c r="A5" i="19"/>
  <c r="A18" i="16" l="1"/>
  <c r="A18" i="24"/>
  <c r="A10" i="23"/>
  <c r="A18" i="23" s="1"/>
  <c r="A16" i="16"/>
  <c r="A16" i="24"/>
  <c r="A16" i="23"/>
  <c r="A17" i="16"/>
  <c r="A17" i="24"/>
  <c r="A9" i="23"/>
  <c r="A17" i="23" s="1"/>
  <c r="A19" i="16"/>
  <c r="A11" i="23"/>
  <c r="A19" i="23" s="1"/>
  <c r="A19" i="24"/>
  <c r="A16" i="13"/>
  <c r="A19" i="13"/>
  <c r="A18" i="13"/>
  <c r="A9" i="3" l="1"/>
  <c r="A8" i="3"/>
  <c r="A18" i="3" l="1"/>
  <c r="A16" i="3"/>
  <c r="A17" i="3"/>
  <c r="A19" i="3"/>
</calcChain>
</file>

<file path=xl/sharedStrings.xml><?xml version="1.0" encoding="utf-8"?>
<sst xmlns="http://schemas.openxmlformats.org/spreadsheetml/2006/main" count="634" uniqueCount="288">
  <si>
    <t>Place</t>
  </si>
  <si>
    <t>Player</t>
  </si>
  <si>
    <t>Subs Used</t>
  </si>
  <si>
    <t>Total Points</t>
  </si>
  <si>
    <t>Machine Name</t>
  </si>
  <si>
    <t>Score</t>
  </si>
  <si>
    <t>#</t>
  </si>
  <si>
    <t>Group Number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</si>
  <si>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</si>
  <si>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</si>
  <si>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</si>
  <si>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</si>
  <si>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</si>
  <si>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</si>
  <si>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</si>
  <si>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</si>
  <si>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</si>
  <si>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</si>
  <si>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</si>
  <si>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</si>
  <si>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</si>
  <si>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</si>
  <si>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</si>
  <si>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1</t>
  </si>
  <si>
    <t>Group 2</t>
  </si>
  <si>
    <t>Group 3</t>
  </si>
  <si>
    <t>Group 4</t>
  </si>
  <si>
    <t>Group 5</t>
  </si>
  <si>
    <t>Group 6</t>
  </si>
  <si>
    <t>Checked In</t>
  </si>
  <si>
    <t>William LePage</t>
  </si>
  <si>
    <t>Wins</t>
  </si>
  <si>
    <t>Rank</t>
  </si>
  <si>
    <t>Points</t>
  </si>
  <si>
    <t>Event Points</t>
  </si>
  <si>
    <t>Sub Used</t>
  </si>
  <si>
    <t>Name</t>
  </si>
  <si>
    <t>Gary Kelemen</t>
  </si>
  <si>
    <t>League Points</t>
  </si>
  <si>
    <t>Machine Points</t>
  </si>
  <si>
    <t>IN</t>
  </si>
  <si>
    <t># - Is the order of player</t>
  </si>
  <si>
    <t>IN - Please initial after every game</t>
  </si>
  <si>
    <t>Machine Start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</si>
  <si>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</si>
  <si>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</si>
  <si>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</si>
  <si>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</si>
  <si>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</si>
  <si>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</si>
  <si>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</si>
  <si>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</si>
  <si>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</si>
  <si>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</si>
  <si>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</si>
  <si>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</si>
  <si>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</si>
  <si>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</si>
  <si>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</si>
  <si>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</si>
  <si>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</si>
  <si>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</si>
  <si>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</si>
  <si>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</si>
  <si>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</si>
  <si>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</si>
  <si>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</si>
  <si>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</si>
  <si>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</si>
  <si>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</si>
  <si>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</si>
  <si>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</si>
  <si>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</si>
  <si>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</si>
  <si>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</si>
  <si>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</si>
  <si>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</si>
  <si>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</si>
  <si>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</si>
  <si>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</si>
  <si>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</si>
  <si>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</si>
  <si>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</si>
  <si>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</si>
  <si>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</si>
  <si>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Group 7</t>
  </si>
  <si>
    <t>Group 8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</si>
  <si>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</si>
  <si>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</si>
  <si>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</si>
  <si>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</si>
  <si>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</si>
  <si>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</si>
  <si>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</si>
  <si>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</si>
  <si>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</si>
  <si>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</si>
  <si>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</si>
  <si>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</si>
  <si>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</si>
  <si>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</si>
  <si>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</si>
  <si>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</si>
  <si>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</si>
  <si>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</si>
  <si>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</si>
  <si>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</si>
  <si>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</si>
  <si>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</si>
  <si>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</si>
  <si>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</si>
  <si>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</si>
  <si>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</si>
  <si>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</si>
  <si>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</si>
  <si>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</si>
  <si>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</si>
  <si>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</si>
  <si>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</si>
  <si>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</si>
  <si>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</si>
  <si>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</si>
  <si>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</si>
  <si>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</si>
  <si>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</si>
  <si>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</si>
  <si>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</si>
  <si>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</si>
  <si>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</si>
  <si>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</si>
  <si>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</si>
  <si>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</si>
  <si>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</si>
  <si>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</si>
  <si>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</si>
  <si>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</si>
  <si>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</si>
  <si>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</si>
  <si>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</si>
  <si>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</si>
  <si>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</si>
  <si>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</si>
  <si>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</si>
  <si>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</si>
  <si>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</si>
  <si>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Machine List</t>
  </si>
  <si>
    <t>Grouping List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</si>
  <si>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</si>
  <si>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</si>
  <si>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</si>
  <si>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</si>
  <si>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</si>
  <si>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</si>
  <si>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</si>
  <si>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</si>
  <si>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</si>
  <si>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</si>
  <si>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</si>
  <si>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</si>
  <si>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</si>
  <si>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</si>
  <si>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</si>
  <si>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</si>
  <si>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</si>
  <si>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</si>
  <si>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</si>
  <si>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</si>
  <si>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</si>
  <si>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</si>
  <si>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</si>
  <si>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</si>
  <si>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1*</t>
  </si>
  <si>
    <t>sjenkins@gmail.com</t>
  </si>
  <si>
    <t>Sub Name</t>
  </si>
  <si>
    <t>Hart</t>
  </si>
  <si>
    <t>hartman68@hotmail.com</t>
  </si>
  <si>
    <t>Total</t>
  </si>
  <si>
    <t>TWD</t>
  </si>
  <si>
    <t xml:space="preserve">Darryl </t>
  </si>
  <si>
    <t>Darryl Hart</t>
  </si>
  <si>
    <t>Group</t>
  </si>
  <si>
    <t>ACDC</t>
  </si>
  <si>
    <t>2*</t>
  </si>
  <si>
    <t>Ghostbusters</t>
  </si>
  <si>
    <t>Spare List</t>
  </si>
  <si>
    <t xml:space="preserve">Jeremy </t>
  </si>
  <si>
    <t>Nelson</t>
  </si>
  <si>
    <t xml:space="preserve">Elie </t>
  </si>
  <si>
    <t>Kushner</t>
  </si>
  <si>
    <t xml:space="preserve">Terry </t>
  </si>
  <si>
    <t>Deis</t>
  </si>
  <si>
    <t>jeremygnelson@gmail.com</t>
  </si>
  <si>
    <t>terdeis@gmail.com</t>
  </si>
  <si>
    <t>Keri</t>
  </si>
  <si>
    <t>kerip@me.com</t>
  </si>
  <si>
    <t>eliek@shaw.ca</t>
  </si>
  <si>
    <t xml:space="preserve">Jenn </t>
  </si>
  <si>
    <t>James</t>
  </si>
  <si>
    <t>jenn_a_james@hotmail.com</t>
  </si>
  <si>
    <t>X</t>
  </si>
  <si>
    <t>Event #10: DHPL League Championship Series Check In</t>
  </si>
  <si>
    <t>Tron</t>
  </si>
  <si>
    <t>Sopranos</t>
  </si>
  <si>
    <t>Fish Tales</t>
  </si>
  <si>
    <t>Jack*Bot</t>
  </si>
  <si>
    <t>2016 Die Hard Pinball League - Event #10</t>
  </si>
  <si>
    <t>Tie Breaker: Tron</t>
  </si>
  <si>
    <t>DHPL LCS: Event 10 - Playoff</t>
  </si>
  <si>
    <t>6*</t>
  </si>
  <si>
    <t>Jeremy Nelson</t>
  </si>
  <si>
    <t>Elie Kushner</t>
  </si>
  <si>
    <t>Dave Formenti</t>
  </si>
  <si>
    <t>Zach Amyot</t>
  </si>
  <si>
    <t>Grant Thorburn</t>
  </si>
  <si>
    <t>Troy Mitchell</t>
  </si>
  <si>
    <t>RANK</t>
  </si>
  <si>
    <t>PLAYER</t>
  </si>
  <si>
    <t>LOCATION</t>
  </si>
  <si>
    <t>WPPR RANK</t>
  </si>
  <si>
    <t>POINTS</t>
  </si>
  <si>
    <t>EVENTS</t>
  </si>
  <si>
    <t> Derek Thomson</t>
  </si>
  <si>
    <t>Edmonton, AB</t>
  </si>
  <si>
    <t> Paul Sinclair</t>
  </si>
  <si>
    <t> Ryan James</t>
  </si>
  <si>
    <t> Doug Teale</t>
  </si>
  <si>
    <t>Calgary, AB</t>
  </si>
  <si>
    <t> Mark Stephens</t>
  </si>
  <si>
    <t> Paul Labrash</t>
  </si>
  <si>
    <t> Dan Horne</t>
  </si>
  <si>
    <t> Gilles Touchette</t>
  </si>
  <si>
    <t>Leduc, AB</t>
  </si>
  <si>
    <t> Ryan Jabs</t>
  </si>
  <si>
    <t> Chad Lucyk</t>
  </si>
  <si>
    <t> Rod Ferguson</t>
  </si>
  <si>
    <t> Jonathan Puckrin</t>
  </si>
  <si>
    <t> Chris Von Skopczynski</t>
  </si>
  <si>
    <t> William LePage</t>
  </si>
  <si>
    <t> James Staddon</t>
  </si>
  <si>
    <t> Winston Tuttle</t>
  </si>
  <si>
    <t> Duane Cheremshynski</t>
  </si>
  <si>
    <t> Ian McJannet</t>
  </si>
  <si>
    <t> Jeremy Nelson</t>
  </si>
  <si>
    <t> Rick Halisky</t>
  </si>
  <si>
    <t> Gord Jamieson</t>
  </si>
  <si>
    <t> Jason Zazula</t>
  </si>
  <si>
    <t> Tyler Doty</t>
  </si>
  <si>
    <t> Dale Kemp</t>
  </si>
  <si>
    <t> David Bryant</t>
  </si>
  <si>
    <t> Michael McCullough</t>
  </si>
  <si>
    <t> Doran McLennan</t>
  </si>
  <si>
    <t> Gary Kelemen</t>
  </si>
  <si>
    <t> Dave Pidwerbeski</t>
  </si>
  <si>
    <t> Kevin Noble</t>
  </si>
  <si>
    <t> Dustin Yukes</t>
  </si>
  <si>
    <t> Jack Staddon</t>
  </si>
  <si>
    <t> Adam Goodwin</t>
  </si>
  <si>
    <t> Dusty Rach</t>
  </si>
  <si>
    <t> Ken Fyten</t>
  </si>
  <si>
    <t> Matthew Doo</t>
  </si>
  <si>
    <t> Jason Woods CAN</t>
  </si>
  <si>
    <t> Erin Pampu</t>
  </si>
  <si>
    <t> Josh Brown</t>
  </si>
  <si>
    <t> Sebastian Sosnowski</t>
  </si>
  <si>
    <t> Grant Thorburn</t>
  </si>
  <si>
    <t> Alex Bakker</t>
  </si>
  <si>
    <t> Scott Glauser</t>
  </si>
  <si>
    <t> Trevor Verheist</t>
  </si>
  <si>
    <t> Mike Kulba</t>
  </si>
  <si>
    <t> Norman Gretchen</t>
  </si>
  <si>
    <t> Leo Novak</t>
  </si>
  <si>
    <t> Keri Puckrin</t>
  </si>
  <si>
    <t>Saint Albert, AB</t>
  </si>
  <si>
    <t>2017 Alberta Provincial Rankings</t>
  </si>
  <si>
    <t> Darren Krywolt</t>
  </si>
  <si>
    <t> Brett Starkey</t>
  </si>
  <si>
    <t>Keri Puckrin</t>
  </si>
  <si>
    <t>Mike Weischorster</t>
  </si>
  <si>
    <t>BOP 2.0</t>
  </si>
  <si>
    <t>* Tiebreaker - Tron</t>
  </si>
  <si>
    <t>NS</t>
  </si>
  <si>
    <t xml:space="preserve">Dave </t>
  </si>
  <si>
    <t>Formenti</t>
  </si>
  <si>
    <t>Weischorster</t>
  </si>
  <si>
    <t>Grant</t>
  </si>
  <si>
    <t>Thorburn</t>
  </si>
  <si>
    <t xml:space="preserve">Troy </t>
  </si>
  <si>
    <t>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</si>
</sst>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FFFF"/>
      <name val="Helvetica"/>
      <family val="2"/>
    </font>
    <font>
      <sz val="7"/>
      <color rgb="FF333333"/>
      <name val="Helvetica"/>
      <family val="2"/>
    </font>
    <font>
      <b/>
      <sz val="7"/>
      <color rgb="FF333333"/>
      <name val="Helvetica"/>
      <family val="2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88B3"/>
        <bgColor indexed="64"/>
      </patternFill>
    </fill>
    <fill>
      <patternFill patternType="solid">
        <fgColor rgb="FFEFEFE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7590AE"/>
      </left>
      <right style="medium">
        <color rgb="FF7590AE"/>
      </right>
      <top style="medium">
        <color rgb="FF7590AE"/>
      </top>
      <bottom style="medium">
        <color rgb="FF7590AE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44">
    <xf numFmtId="0" fontId="0" fillId="0" borderId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7" applyNumberFormat="0" applyAlignment="0" applyProtection="0"/>
    <xf numFmtId="0" fontId="17" fillId="11" borderId="8" applyNumberFormat="0" applyAlignment="0" applyProtection="0"/>
    <xf numFmtId="0" fontId="18" fillId="11" borderId="7" applyNumberFormat="0" applyAlignment="0" applyProtection="0"/>
    <xf numFmtId="0" fontId="19" fillId="0" borderId="9" applyNumberFormat="0" applyFill="0" applyAlignment="0" applyProtection="0"/>
    <xf numFmtId="0" fontId="20" fillId="12" borderId="10" applyNumberFormat="0" applyAlignment="0" applyProtection="0"/>
    <xf numFmtId="0" fontId="21" fillId="0" borderId="0" applyNumberFormat="0" applyFill="0" applyBorder="0" applyAlignment="0" applyProtection="0"/>
    <xf numFmtId="0" fontId="8" fillId="13" borderId="11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5" borderId="1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28" fillId="6" borderId="1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/>
    <xf numFmtId="0" fontId="27" fillId="0" borderId="0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38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8" fillId="0" borderId="1" xfId="0" applyFont="1" applyBorder="1"/>
    <xf numFmtId="0" fontId="29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right"/>
    </xf>
    <xf numFmtId="0" fontId="28" fillId="0" borderId="2" xfId="0" applyFont="1" applyBorder="1" applyAlignment="1">
      <alignment horizontal="center"/>
    </xf>
    <xf numFmtId="0" fontId="29" fillId="0" borderId="1" xfId="0" applyFont="1" applyFill="1" applyBorder="1"/>
    <xf numFmtId="0" fontId="29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 vertical="center"/>
    </xf>
    <xf numFmtId="0" fontId="31" fillId="0" borderId="1" xfId="43" applyFill="1" applyBorder="1" applyAlignment="1">
      <alignment horizontal="left"/>
    </xf>
    <xf numFmtId="0" fontId="31" fillId="0" borderId="1" xfId="43" applyBorder="1" applyAlignment="1">
      <alignment horizontal="left"/>
    </xf>
    <xf numFmtId="0" fontId="31" fillId="0" borderId="1" xfId="43" applyBorder="1"/>
    <xf numFmtId="0" fontId="0" fillId="0" borderId="3" xfId="0" applyFill="1" applyBorder="1" applyAlignment="1">
      <alignment horizontal="center"/>
    </xf>
    <xf numFmtId="0" fontId="31" fillId="0" borderId="3" xfId="43" applyFill="1" applyBorder="1" applyAlignment="1">
      <alignment horizontal="left"/>
    </xf>
    <xf numFmtId="0" fontId="1" fillId="39" borderId="1" xfId="0" applyFont="1" applyFill="1" applyBorder="1" applyAlignment="1">
      <alignment horizontal="center"/>
    </xf>
    <xf numFmtId="0" fontId="1" fillId="39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40" borderId="1" xfId="0" applyFont="1" applyFill="1" applyBorder="1" applyAlignment="1">
      <alignment horizontal="center"/>
    </xf>
    <xf numFmtId="0" fontId="1" fillId="40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2" fillId="0" borderId="1" xfId="0" applyFont="1" applyBorder="1" applyAlignment="1">
      <alignment horizontal="center"/>
    </xf>
    <xf numFmtId="164" fontId="0" fillId="0" borderId="1" xfId="42" applyNumberFormat="1" applyFont="1" applyBorder="1"/>
    <xf numFmtId="0" fontId="1" fillId="0" borderId="0" xfId="0" applyFont="1" applyFill="1" applyBorder="1" applyAlignment="1">
      <alignment horizontal="center"/>
    </xf>
    <xf numFmtId="164" fontId="0" fillId="0" borderId="1" xfId="42" applyNumberFormat="1" applyFont="1" applyFill="1" applyBorder="1" applyAlignment="1">
      <alignment horizontal="center"/>
    </xf>
    <xf numFmtId="164" fontId="0" fillId="0" borderId="0" xfId="42" applyNumberFormat="1" applyFont="1" applyBorder="1"/>
    <xf numFmtId="0" fontId="0" fillId="0" borderId="1" xfId="0" applyFont="1" applyBorder="1" applyAlignment="1">
      <alignment horizontal="center"/>
    </xf>
    <xf numFmtId="0" fontId="33" fillId="6" borderId="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4" fillId="41" borderId="18" xfId="0" applyFont="1" applyFill="1" applyBorder="1" applyAlignment="1">
      <alignment horizontal="center" vertical="center" wrapText="1"/>
    </xf>
    <xf numFmtId="0" fontId="35" fillId="42" borderId="19" xfId="0" applyFont="1" applyFill="1" applyBorder="1" applyAlignment="1">
      <alignment horizontal="center" vertical="center" wrapText="1"/>
    </xf>
    <xf numFmtId="0" fontId="35" fillId="42" borderId="19" xfId="0" applyFont="1" applyFill="1" applyBorder="1" applyAlignment="1">
      <alignment vertical="center" wrapText="1"/>
    </xf>
    <xf numFmtId="0" fontId="31" fillId="42" borderId="19" xfId="43" applyFill="1" applyBorder="1" applyAlignment="1">
      <alignment vertical="center" wrapText="1"/>
    </xf>
    <xf numFmtId="0" fontId="36" fillId="40" borderId="19" xfId="0" applyFont="1" applyFill="1" applyBorder="1" applyAlignment="1">
      <alignment horizontal="center" vertical="center" wrapText="1"/>
    </xf>
    <xf numFmtId="0" fontId="36" fillId="40" borderId="21" xfId="0" applyFont="1" applyFill="1" applyBorder="1" applyAlignment="1">
      <alignment horizontal="center" vertical="center" wrapText="1"/>
    </xf>
    <xf numFmtId="0" fontId="31" fillId="42" borderId="21" xfId="43" applyFill="1" applyBorder="1" applyAlignment="1">
      <alignment vertical="center" wrapText="1"/>
    </xf>
    <xf numFmtId="0" fontId="35" fillId="42" borderId="21" xfId="0" applyFont="1" applyFill="1" applyBorder="1" applyAlignment="1">
      <alignment vertical="center" wrapText="1"/>
    </xf>
    <xf numFmtId="0" fontId="35" fillId="42" borderId="21" xfId="0" applyFont="1" applyFill="1" applyBorder="1" applyAlignment="1">
      <alignment horizontal="center" vertical="center" wrapText="1"/>
    </xf>
    <xf numFmtId="0" fontId="36" fillId="40" borderId="20" xfId="0" applyFont="1" applyFill="1" applyBorder="1" applyAlignment="1">
      <alignment horizontal="center" vertical="center" wrapText="1"/>
    </xf>
    <xf numFmtId="0" fontId="31" fillId="42" borderId="20" xfId="43" applyFill="1" applyBorder="1" applyAlignment="1">
      <alignment vertical="center" wrapText="1"/>
    </xf>
    <xf numFmtId="0" fontId="35" fillId="42" borderId="20" xfId="0" applyFont="1" applyFill="1" applyBorder="1" applyAlignment="1">
      <alignment vertical="center" wrapText="1"/>
    </xf>
    <xf numFmtId="0" fontId="35" fillId="42" borderId="20" xfId="0" applyFont="1" applyFill="1" applyBorder="1" applyAlignment="1">
      <alignment horizontal="center" vertical="center" wrapText="1"/>
    </xf>
    <xf numFmtId="164" fontId="0" fillId="2" borderId="1" xfId="42" applyNumberFormat="1" applyFont="1" applyFill="1" applyBorder="1"/>
    <xf numFmtId="164" fontId="0" fillId="0" borderId="1" xfId="0" applyNumberFormat="1" applyBorder="1" applyAlignment="1"/>
    <xf numFmtId="0" fontId="0" fillId="0" borderId="1" xfId="0" applyBorder="1" applyAlignment="1"/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shmole@gmail.com" TargetMode="External"/><Relationship Id="rId26" Type="http://schemas.openxmlformats.org/officeDocument/2006/relationships/hyperlink" Target="mailto:bstarkey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aeonblack6@gmail.com" TargetMode="External"/><Relationship Id="rId34" Type="http://schemas.openxmlformats.org/officeDocument/2006/relationships/hyperlink" Target="mailto:jenn_a_james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michael.mccullough@gov.ab.ca" TargetMode="External"/><Relationship Id="rId25" Type="http://schemas.openxmlformats.org/officeDocument/2006/relationships/hyperlink" Target="mailto:ravivian@shaw.ca" TargetMode="External"/><Relationship Id="rId33" Type="http://schemas.openxmlformats.org/officeDocument/2006/relationships/hyperlink" Target="mailto:eliek@shaw.ca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gmrj7726@hotmail.com" TargetMode="External"/><Relationship Id="rId29" Type="http://schemas.openxmlformats.org/officeDocument/2006/relationships/hyperlink" Target="mailto:hartman68@hot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david.beaton@me.com" TargetMode="External"/><Relationship Id="rId32" Type="http://schemas.openxmlformats.org/officeDocument/2006/relationships/hyperlink" Target="mailto:kerip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erin701@me.com" TargetMode="External"/><Relationship Id="rId28" Type="http://schemas.openxmlformats.org/officeDocument/2006/relationships/hyperlink" Target="mailto:sjenkins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nethusinc@gmail.com" TargetMode="External"/><Relationship Id="rId31" Type="http://schemas.openxmlformats.org/officeDocument/2006/relationships/hyperlink" Target="mailto:terdeis@gmail.com" TargetMode="External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dustinyukes@hotmail.com" TargetMode="External"/><Relationship Id="rId27" Type="http://schemas.openxmlformats.org/officeDocument/2006/relationships/hyperlink" Target="mailto:jewpoker@gmail.com" TargetMode="External"/><Relationship Id="rId30" Type="http://schemas.openxmlformats.org/officeDocument/2006/relationships/hyperlink" Target="mailto:jeremygnelson@gmail.com" TargetMode="External"/><Relationship Id="rId35" Type="http://schemas.openxmlformats.org/officeDocument/2006/relationships/hyperlink" Target="mailto:eliek@shaw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fpapinball.com/player.php?t=p&amp;p=31789" TargetMode="External"/><Relationship Id="rId18" Type="http://schemas.openxmlformats.org/officeDocument/2006/relationships/hyperlink" Target="https://www.ifpapinball.com/player.php?t=p&amp;p=40260" TargetMode="External"/><Relationship Id="rId26" Type="http://schemas.openxmlformats.org/officeDocument/2006/relationships/hyperlink" Target="https://www.ifpapinball.com/player.php?t=p&amp;p=41054" TargetMode="External"/><Relationship Id="rId39" Type="http://schemas.openxmlformats.org/officeDocument/2006/relationships/hyperlink" Target="https://www.ifpapinball.com/player.php?t=p&amp;p=34896" TargetMode="External"/><Relationship Id="rId3" Type="http://schemas.openxmlformats.org/officeDocument/2006/relationships/hyperlink" Target="https://www.ifpapinball.com/player.php?t=p&amp;p=33630" TargetMode="External"/><Relationship Id="rId21" Type="http://schemas.openxmlformats.org/officeDocument/2006/relationships/hyperlink" Target="https://www.ifpapinball.com/player.php?t=p&amp;p=34895" TargetMode="External"/><Relationship Id="rId34" Type="http://schemas.openxmlformats.org/officeDocument/2006/relationships/hyperlink" Target="https://www.ifpapinball.com/player.php?t=p&amp;p=43696" TargetMode="External"/><Relationship Id="rId42" Type="http://schemas.openxmlformats.org/officeDocument/2006/relationships/hyperlink" Target="https://www.ifpapinball.com/player.php?t=p&amp;p=43085" TargetMode="External"/><Relationship Id="rId47" Type="http://schemas.openxmlformats.org/officeDocument/2006/relationships/hyperlink" Target="https://www.ifpapinball.com/player.php?t=p&amp;p=34890" TargetMode="External"/><Relationship Id="rId50" Type="http://schemas.openxmlformats.org/officeDocument/2006/relationships/hyperlink" Target="https://www.ifpapinball.com/player.php?t=p&amp;p=41059" TargetMode="External"/><Relationship Id="rId7" Type="http://schemas.openxmlformats.org/officeDocument/2006/relationships/hyperlink" Target="https://www.ifpapinball.com/player.php?t=p&amp;p=43683" TargetMode="External"/><Relationship Id="rId12" Type="http://schemas.openxmlformats.org/officeDocument/2006/relationships/hyperlink" Target="https://www.ifpapinball.com/player.php?t=p&amp;p=31755" TargetMode="External"/><Relationship Id="rId17" Type="http://schemas.openxmlformats.org/officeDocument/2006/relationships/hyperlink" Target="https://www.ifpapinball.com/player.php?t=p&amp;p=33636" TargetMode="External"/><Relationship Id="rId25" Type="http://schemas.openxmlformats.org/officeDocument/2006/relationships/hyperlink" Target="https://www.ifpapinball.com/player.php?t=p&amp;p=41057" TargetMode="External"/><Relationship Id="rId33" Type="http://schemas.openxmlformats.org/officeDocument/2006/relationships/hyperlink" Target="https://www.ifpapinball.com/player.php?t=p&amp;p=43682" TargetMode="External"/><Relationship Id="rId38" Type="http://schemas.openxmlformats.org/officeDocument/2006/relationships/hyperlink" Target="https://www.ifpapinball.com/player.php?t=p&amp;p=14452" TargetMode="External"/><Relationship Id="rId46" Type="http://schemas.openxmlformats.org/officeDocument/2006/relationships/hyperlink" Target="https://www.ifpapinball.com/player.php?t=p&amp;p=41058" TargetMode="External"/><Relationship Id="rId2" Type="http://schemas.openxmlformats.org/officeDocument/2006/relationships/hyperlink" Target="https://www.ifpapinball.com/player.php?t=p&amp;p=31759" TargetMode="External"/><Relationship Id="rId16" Type="http://schemas.openxmlformats.org/officeDocument/2006/relationships/hyperlink" Target="https://www.ifpapinball.com/player.php?t=p&amp;p=31765" TargetMode="External"/><Relationship Id="rId20" Type="http://schemas.openxmlformats.org/officeDocument/2006/relationships/hyperlink" Target="https://www.ifpapinball.com/player.php?t=p&amp;p=33632" TargetMode="External"/><Relationship Id="rId29" Type="http://schemas.openxmlformats.org/officeDocument/2006/relationships/hyperlink" Target="https://www.ifpapinball.com/player.php?t=p&amp;p=39627" TargetMode="External"/><Relationship Id="rId41" Type="http://schemas.openxmlformats.org/officeDocument/2006/relationships/hyperlink" Target="https://www.ifpapinball.com/player.php?t=p&amp;p=43691" TargetMode="External"/><Relationship Id="rId1" Type="http://schemas.openxmlformats.org/officeDocument/2006/relationships/hyperlink" Target="https://www.ifpapinball.com/player.php?t=p&amp;p=19034" TargetMode="External"/><Relationship Id="rId6" Type="http://schemas.openxmlformats.org/officeDocument/2006/relationships/hyperlink" Target="https://www.ifpapinball.com/player.php?t=p&amp;p=41053" TargetMode="External"/><Relationship Id="rId11" Type="http://schemas.openxmlformats.org/officeDocument/2006/relationships/hyperlink" Target="https://www.ifpapinball.com/player.php?t=p&amp;p=31757" TargetMode="External"/><Relationship Id="rId24" Type="http://schemas.openxmlformats.org/officeDocument/2006/relationships/hyperlink" Target="https://www.ifpapinball.com/player.php?t=p&amp;p=40262" TargetMode="External"/><Relationship Id="rId32" Type="http://schemas.openxmlformats.org/officeDocument/2006/relationships/hyperlink" Target="https://www.ifpapinball.com/player.php?t=p&amp;p=41056" TargetMode="External"/><Relationship Id="rId37" Type="http://schemas.openxmlformats.org/officeDocument/2006/relationships/hyperlink" Target="https://www.ifpapinball.com/player.php?t=p&amp;p=43679" TargetMode="External"/><Relationship Id="rId40" Type="http://schemas.openxmlformats.org/officeDocument/2006/relationships/hyperlink" Target="https://www.ifpapinball.com/player.php?t=p&amp;p=43689" TargetMode="External"/><Relationship Id="rId45" Type="http://schemas.openxmlformats.org/officeDocument/2006/relationships/hyperlink" Target="https://www.ifpapinball.com/player.php?t=p&amp;p=43680" TargetMode="External"/><Relationship Id="rId5" Type="http://schemas.openxmlformats.org/officeDocument/2006/relationships/hyperlink" Target="https://www.ifpapinball.com/player.php?t=p&amp;p=31783" TargetMode="External"/><Relationship Id="rId15" Type="http://schemas.openxmlformats.org/officeDocument/2006/relationships/hyperlink" Target="https://www.ifpapinball.com/player.php?t=p&amp;p=43686" TargetMode="External"/><Relationship Id="rId23" Type="http://schemas.openxmlformats.org/officeDocument/2006/relationships/hyperlink" Target="https://www.ifpapinball.com/player.php?t=p&amp;p=41055" TargetMode="External"/><Relationship Id="rId28" Type="http://schemas.openxmlformats.org/officeDocument/2006/relationships/hyperlink" Target="https://www.ifpapinball.com/player.php?t=p&amp;p=33635" TargetMode="External"/><Relationship Id="rId36" Type="http://schemas.openxmlformats.org/officeDocument/2006/relationships/hyperlink" Target="https://www.ifpapinball.com/player.php?t=p&amp;p=43677" TargetMode="External"/><Relationship Id="rId49" Type="http://schemas.openxmlformats.org/officeDocument/2006/relationships/hyperlink" Target="https://www.ifpapinball.com/player.php?t=p&amp;p=31773" TargetMode="External"/><Relationship Id="rId10" Type="http://schemas.openxmlformats.org/officeDocument/2006/relationships/hyperlink" Target="https://www.ifpapinball.com/player.php?t=p&amp;p=33631" TargetMode="External"/><Relationship Id="rId19" Type="http://schemas.openxmlformats.org/officeDocument/2006/relationships/hyperlink" Target="https://www.ifpapinball.com/player.php?t=p&amp;p=31767" TargetMode="External"/><Relationship Id="rId31" Type="http://schemas.openxmlformats.org/officeDocument/2006/relationships/hyperlink" Target="https://www.ifpapinball.com/player.php?t=p&amp;p=43684" TargetMode="External"/><Relationship Id="rId44" Type="http://schemas.openxmlformats.org/officeDocument/2006/relationships/hyperlink" Target="https://www.ifpapinball.com/player.php?t=p&amp;p=43730" TargetMode="External"/><Relationship Id="rId4" Type="http://schemas.openxmlformats.org/officeDocument/2006/relationships/hyperlink" Target="https://www.ifpapinball.com/player.php?t=p&amp;p=42327" TargetMode="External"/><Relationship Id="rId9" Type="http://schemas.openxmlformats.org/officeDocument/2006/relationships/hyperlink" Target="https://www.ifpapinball.com/player.php?t=p&amp;p=33634" TargetMode="External"/><Relationship Id="rId14" Type="http://schemas.openxmlformats.org/officeDocument/2006/relationships/hyperlink" Target="https://www.ifpapinball.com/player.php?t=p&amp;p=31761" TargetMode="External"/><Relationship Id="rId22" Type="http://schemas.openxmlformats.org/officeDocument/2006/relationships/hyperlink" Target="https://www.ifpapinball.com/player.php?t=p&amp;p=33628" TargetMode="External"/><Relationship Id="rId27" Type="http://schemas.openxmlformats.org/officeDocument/2006/relationships/hyperlink" Target="https://www.ifpapinball.com/player.php?t=p&amp;p=43717" TargetMode="External"/><Relationship Id="rId30" Type="http://schemas.openxmlformats.org/officeDocument/2006/relationships/hyperlink" Target="https://www.ifpapinball.com/player.php?t=p&amp;p=34897" TargetMode="External"/><Relationship Id="rId35" Type="http://schemas.openxmlformats.org/officeDocument/2006/relationships/hyperlink" Target="https://www.ifpapinball.com/player.php?t=p&amp;p=43681" TargetMode="External"/><Relationship Id="rId43" Type="http://schemas.openxmlformats.org/officeDocument/2006/relationships/hyperlink" Target="https://www.ifpapinball.com/player.php?t=p&amp;p=43695" TargetMode="External"/><Relationship Id="rId48" Type="http://schemas.openxmlformats.org/officeDocument/2006/relationships/hyperlink" Target="https://www.ifpapinball.com/player.php?t=p&amp;p=34893" TargetMode="External"/><Relationship Id="rId8" Type="http://schemas.openxmlformats.org/officeDocument/2006/relationships/hyperlink" Target="https://www.ifpapinball.com/player.php?t=p&amp;p=27825" TargetMode="External"/><Relationship Id="rId5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workbookViewId="0">
      <selection activeCell="G44" sqref="G44"/>
    </sheetView>
  </sheetViews>
  <sheetFormatPr defaultRowHeight="14.4" x14ac:dyDescent="0.3"/>
  <cols>
    <col min="1" max="1" width="11" bestFit="1" customWidth="1"/>
    <col min="2" max="2" width="14.6640625" bestFit="1" customWidth="1"/>
    <col min="3" max="3" width="31.33203125" bestFit="1" customWidth="1"/>
    <col min="4" max="4" width="11.5546875" bestFit="1" customWidth="1"/>
    <col min="5" max="5" width="10" bestFit="1" customWidth="1"/>
    <col min="6" max="6" width="16.33203125" style="42" bestFit="1" customWidth="1"/>
  </cols>
  <sheetData>
    <row r="1" spans="1:6" ht="15" x14ac:dyDescent="0.25">
      <c r="A1" s="3" t="s">
        <v>200</v>
      </c>
      <c r="B1" s="3"/>
    </row>
    <row r="3" spans="1:6" ht="15.75" x14ac:dyDescent="0.25">
      <c r="A3" s="14" t="s">
        <v>87</v>
      </c>
      <c r="B3" s="14" t="s">
        <v>144</v>
      </c>
      <c r="C3" s="14" t="s">
        <v>46</v>
      </c>
      <c r="D3" s="14" t="s">
        <v>29</v>
      </c>
      <c r="E3" s="19" t="s">
        <v>35</v>
      </c>
      <c r="F3" s="19" t="s">
        <v>173</v>
      </c>
    </row>
    <row r="4" spans="1:6" ht="15" x14ac:dyDescent="0.25">
      <c r="A4" s="15" t="s">
        <v>89</v>
      </c>
      <c r="B4" s="15" t="s">
        <v>88</v>
      </c>
      <c r="C4" s="53" t="s">
        <v>84</v>
      </c>
      <c r="D4" s="15" t="s">
        <v>280</v>
      </c>
      <c r="E4" s="1"/>
      <c r="F4" s="15"/>
    </row>
    <row r="5" spans="1:6" ht="15" x14ac:dyDescent="0.25">
      <c r="A5" s="15" t="s">
        <v>90</v>
      </c>
      <c r="B5" s="15" t="s">
        <v>91</v>
      </c>
      <c r="C5" s="52" t="s">
        <v>60</v>
      </c>
      <c r="D5" s="15" t="s">
        <v>199</v>
      </c>
      <c r="E5" s="15"/>
      <c r="F5" s="15"/>
    </row>
    <row r="6" spans="1:6" ht="15" x14ac:dyDescent="0.25">
      <c r="A6" s="15" t="s">
        <v>92</v>
      </c>
      <c r="B6" s="15" t="s">
        <v>93</v>
      </c>
      <c r="C6" s="52" t="s">
        <v>61</v>
      </c>
      <c r="D6" s="15" t="s">
        <v>199</v>
      </c>
      <c r="E6" s="15"/>
      <c r="F6" s="15"/>
    </row>
    <row r="7" spans="1:6" ht="15" x14ac:dyDescent="0.25">
      <c r="A7" s="21" t="s">
        <v>94</v>
      </c>
      <c r="B7" s="21" t="s">
        <v>95</v>
      </c>
      <c r="C7" s="53" t="s">
        <v>70</v>
      </c>
      <c r="D7" s="15"/>
      <c r="E7" s="15" t="s">
        <v>199</v>
      </c>
      <c r="F7" s="15" t="s">
        <v>211</v>
      </c>
    </row>
    <row r="8" spans="1:6" x14ac:dyDescent="0.3">
      <c r="A8" s="15" t="s">
        <v>178</v>
      </c>
      <c r="B8" s="15" t="s">
        <v>174</v>
      </c>
      <c r="C8" s="52" t="s">
        <v>175</v>
      </c>
      <c r="D8" s="15" t="s">
        <v>280</v>
      </c>
      <c r="E8" s="15"/>
      <c r="F8" s="15"/>
    </row>
    <row r="9" spans="1:6" x14ac:dyDescent="0.3">
      <c r="A9" s="15" t="s">
        <v>96</v>
      </c>
      <c r="B9" s="15" t="s">
        <v>97</v>
      </c>
      <c r="C9" s="54" t="s">
        <v>80</v>
      </c>
      <c r="D9" s="15" t="s">
        <v>280</v>
      </c>
      <c r="E9" s="15"/>
      <c r="F9" s="15"/>
    </row>
    <row r="10" spans="1:6" x14ac:dyDescent="0.3">
      <c r="A10" s="21" t="s">
        <v>187</v>
      </c>
      <c r="B10" s="21" t="s">
        <v>188</v>
      </c>
      <c r="C10" s="52" t="s">
        <v>195</v>
      </c>
      <c r="D10" s="15" t="s">
        <v>199</v>
      </c>
      <c r="E10" s="15"/>
      <c r="F10" s="15"/>
    </row>
    <row r="11" spans="1:6" x14ac:dyDescent="0.3">
      <c r="A11" s="15" t="s">
        <v>98</v>
      </c>
      <c r="B11" s="15" t="s">
        <v>99</v>
      </c>
      <c r="C11" s="52" t="s">
        <v>47</v>
      </c>
      <c r="D11" s="15" t="s">
        <v>199</v>
      </c>
      <c r="E11" s="15"/>
      <c r="F11" s="15"/>
    </row>
    <row r="12" spans="1:6" x14ac:dyDescent="0.3">
      <c r="A12" s="15" t="s">
        <v>100</v>
      </c>
      <c r="B12" s="15" t="s">
        <v>101</v>
      </c>
      <c r="C12" s="53" t="s">
        <v>73</v>
      </c>
      <c r="D12" s="15" t="s">
        <v>199</v>
      </c>
      <c r="E12" s="15"/>
      <c r="F12" s="15"/>
    </row>
    <row r="13" spans="1:6" x14ac:dyDescent="0.3">
      <c r="A13" s="15" t="s">
        <v>102</v>
      </c>
      <c r="B13" s="15" t="s">
        <v>103</v>
      </c>
      <c r="C13" s="53" t="s">
        <v>78</v>
      </c>
      <c r="D13" s="15"/>
      <c r="E13" s="15" t="s">
        <v>199</v>
      </c>
      <c r="F13" s="15" t="s">
        <v>277</v>
      </c>
    </row>
    <row r="14" spans="1:6" x14ac:dyDescent="0.3">
      <c r="A14" s="21" t="s">
        <v>104</v>
      </c>
      <c r="B14" s="21" t="s">
        <v>105</v>
      </c>
      <c r="C14" s="52" t="s">
        <v>66</v>
      </c>
      <c r="D14" s="15" t="s">
        <v>199</v>
      </c>
      <c r="E14" s="15"/>
      <c r="F14" s="15"/>
    </row>
    <row r="15" spans="1:6" x14ac:dyDescent="0.3">
      <c r="A15" s="15" t="s">
        <v>106</v>
      </c>
      <c r="B15" s="15" t="s">
        <v>107</v>
      </c>
      <c r="C15" s="52" t="s">
        <v>58</v>
      </c>
      <c r="D15" s="15" t="s">
        <v>199</v>
      </c>
      <c r="E15" s="15"/>
      <c r="F15" s="15"/>
    </row>
    <row r="16" spans="1:6" x14ac:dyDescent="0.3">
      <c r="A16" s="15" t="s">
        <v>108</v>
      </c>
      <c r="B16" s="15" t="s">
        <v>109</v>
      </c>
      <c r="C16" s="52" t="s">
        <v>50</v>
      </c>
      <c r="D16" s="15" t="s">
        <v>199</v>
      </c>
      <c r="E16" s="15"/>
      <c r="F16" s="15"/>
    </row>
    <row r="17" spans="1:6" x14ac:dyDescent="0.3">
      <c r="A17" s="15" t="s">
        <v>110</v>
      </c>
      <c r="B17" s="15" t="s">
        <v>111</v>
      </c>
      <c r="C17" s="53" t="s">
        <v>72</v>
      </c>
      <c r="D17" s="15" t="s">
        <v>199</v>
      </c>
      <c r="E17" s="15"/>
      <c r="F17" s="15"/>
    </row>
    <row r="18" spans="1:6" x14ac:dyDescent="0.3">
      <c r="A18" s="15" t="s">
        <v>149</v>
      </c>
      <c r="B18" s="15" t="s">
        <v>150</v>
      </c>
      <c r="C18" s="52" t="s">
        <v>151</v>
      </c>
      <c r="D18" s="15"/>
      <c r="E18" s="15" t="s">
        <v>199</v>
      </c>
      <c r="F18" s="15" t="s">
        <v>213</v>
      </c>
    </row>
    <row r="19" spans="1:6" x14ac:dyDescent="0.3">
      <c r="A19" s="15" t="s">
        <v>112</v>
      </c>
      <c r="B19" s="15" t="s">
        <v>113</v>
      </c>
      <c r="C19" s="52" t="s">
        <v>53</v>
      </c>
      <c r="D19" s="15" t="s">
        <v>199</v>
      </c>
      <c r="E19" s="15"/>
      <c r="F19" s="15"/>
    </row>
    <row r="20" spans="1:6" x14ac:dyDescent="0.3">
      <c r="A20" s="16" t="s">
        <v>114</v>
      </c>
      <c r="B20" s="16" t="s">
        <v>115</v>
      </c>
      <c r="C20" s="56" t="s">
        <v>48</v>
      </c>
      <c r="D20" s="15" t="s">
        <v>199</v>
      </c>
      <c r="E20" s="55"/>
      <c r="F20" s="15"/>
    </row>
    <row r="21" spans="1:6" x14ac:dyDescent="0.3">
      <c r="A21" s="15" t="s">
        <v>116</v>
      </c>
      <c r="B21" s="15" t="s">
        <v>117</v>
      </c>
      <c r="C21" s="52" t="s">
        <v>57</v>
      </c>
      <c r="D21" s="15" t="s">
        <v>199</v>
      </c>
      <c r="E21" s="15"/>
      <c r="F21" s="15"/>
    </row>
    <row r="22" spans="1:6" x14ac:dyDescent="0.3">
      <c r="A22" s="15" t="s">
        <v>118</v>
      </c>
      <c r="B22" s="15" t="s">
        <v>119</v>
      </c>
      <c r="C22" s="52" t="s">
        <v>59</v>
      </c>
      <c r="D22" s="15" t="s">
        <v>199</v>
      </c>
      <c r="E22" s="15"/>
      <c r="F22" s="15"/>
    </row>
    <row r="23" spans="1:6" x14ac:dyDescent="0.3">
      <c r="A23" s="21" t="s">
        <v>120</v>
      </c>
      <c r="B23" s="21" t="s">
        <v>121</v>
      </c>
      <c r="C23" s="52" t="s">
        <v>63</v>
      </c>
      <c r="D23" s="15"/>
      <c r="E23" s="15" t="s">
        <v>199</v>
      </c>
      <c r="F23" s="15" t="s">
        <v>214</v>
      </c>
    </row>
    <row r="24" spans="1:6" x14ac:dyDescent="0.3">
      <c r="A24" s="15" t="s">
        <v>122</v>
      </c>
      <c r="B24" s="15" t="s">
        <v>123</v>
      </c>
      <c r="C24" s="52" t="s">
        <v>68</v>
      </c>
      <c r="D24" s="15" t="s">
        <v>199</v>
      </c>
      <c r="E24" s="15"/>
      <c r="F24" s="15"/>
    </row>
    <row r="25" spans="1:6" x14ac:dyDescent="0.3">
      <c r="A25" s="21" t="s">
        <v>124</v>
      </c>
      <c r="B25" s="21" t="s">
        <v>125</v>
      </c>
      <c r="C25" s="52" t="s">
        <v>147</v>
      </c>
      <c r="D25" s="15" t="s">
        <v>199</v>
      </c>
      <c r="E25" s="15"/>
      <c r="F25" s="15"/>
    </row>
    <row r="26" spans="1:6" x14ac:dyDescent="0.3">
      <c r="A26" s="15" t="s">
        <v>126</v>
      </c>
      <c r="B26" s="15" t="s">
        <v>127</v>
      </c>
      <c r="C26" s="52" t="s">
        <v>51</v>
      </c>
      <c r="D26" s="15" t="s">
        <v>199</v>
      </c>
      <c r="E26" s="15"/>
      <c r="F26" s="15"/>
    </row>
    <row r="27" spans="1:6" x14ac:dyDescent="0.3">
      <c r="A27" s="15" t="s">
        <v>128</v>
      </c>
      <c r="B27" s="15" t="s">
        <v>129</v>
      </c>
      <c r="C27" s="52" t="s">
        <v>56</v>
      </c>
      <c r="D27" s="15" t="s">
        <v>199</v>
      </c>
      <c r="E27" s="15"/>
      <c r="F27" s="15"/>
    </row>
    <row r="28" spans="1:6" x14ac:dyDescent="0.3">
      <c r="A28" s="15" t="s">
        <v>130</v>
      </c>
      <c r="B28" s="15" t="s">
        <v>131</v>
      </c>
      <c r="C28" s="53" t="s">
        <v>82</v>
      </c>
      <c r="D28" s="15" t="s">
        <v>199</v>
      </c>
      <c r="E28" s="1"/>
      <c r="F28" s="15"/>
    </row>
    <row r="29" spans="1:6" x14ac:dyDescent="0.3">
      <c r="A29" s="15" t="s">
        <v>132</v>
      </c>
      <c r="B29" s="15" t="s">
        <v>133</v>
      </c>
      <c r="C29" s="52" t="s">
        <v>49</v>
      </c>
      <c r="D29" s="15" t="s">
        <v>280</v>
      </c>
      <c r="E29" s="15"/>
      <c r="F29" s="15"/>
    </row>
    <row r="30" spans="1:6" x14ac:dyDescent="0.3">
      <c r="A30" s="15" t="s">
        <v>136</v>
      </c>
      <c r="B30" s="15" t="s">
        <v>137</v>
      </c>
      <c r="C30" s="52" t="s">
        <v>52</v>
      </c>
      <c r="D30" s="15" t="s">
        <v>199</v>
      </c>
      <c r="E30" s="15"/>
      <c r="F30" s="15"/>
    </row>
    <row r="31" spans="1:6" x14ac:dyDescent="0.3">
      <c r="A31" s="15" t="s">
        <v>134</v>
      </c>
      <c r="B31" s="15" t="s">
        <v>135</v>
      </c>
      <c r="C31" s="54" t="s">
        <v>74</v>
      </c>
      <c r="D31" s="15" t="s">
        <v>199</v>
      </c>
      <c r="E31" s="1"/>
      <c r="F31" s="15"/>
    </row>
    <row r="32" spans="1:6" x14ac:dyDescent="0.3">
      <c r="A32" s="15" t="s">
        <v>152</v>
      </c>
      <c r="B32" s="15" t="s">
        <v>153</v>
      </c>
      <c r="C32" s="54" t="s">
        <v>172</v>
      </c>
      <c r="D32" s="15" t="s">
        <v>199</v>
      </c>
      <c r="E32" s="1"/>
      <c r="F32" s="15"/>
    </row>
    <row r="33" spans="1:6" x14ac:dyDescent="0.3">
      <c r="A33" s="15" t="s">
        <v>138</v>
      </c>
      <c r="B33" s="15" t="s">
        <v>139</v>
      </c>
      <c r="C33" s="53" t="s">
        <v>76</v>
      </c>
      <c r="D33" s="15" t="s">
        <v>199</v>
      </c>
      <c r="E33" s="15"/>
      <c r="F33" s="67"/>
    </row>
    <row r="34" spans="1:6" x14ac:dyDescent="0.3">
      <c r="A34" s="15" t="s">
        <v>140</v>
      </c>
      <c r="B34" s="15" t="s">
        <v>141</v>
      </c>
      <c r="C34" s="52" t="s">
        <v>55</v>
      </c>
      <c r="D34" s="15" t="s">
        <v>199</v>
      </c>
      <c r="E34" s="15"/>
      <c r="F34" s="15"/>
    </row>
    <row r="35" spans="1:6" x14ac:dyDescent="0.3">
      <c r="A35" s="15" t="s">
        <v>142</v>
      </c>
      <c r="B35" s="15" t="s">
        <v>143</v>
      </c>
      <c r="C35" s="52" t="s">
        <v>54</v>
      </c>
      <c r="D35" s="15" t="s">
        <v>199</v>
      </c>
      <c r="E35" s="15"/>
      <c r="F35" s="15"/>
    </row>
    <row r="37" spans="1:6" x14ac:dyDescent="0.3">
      <c r="A37" s="69" t="s">
        <v>184</v>
      </c>
    </row>
    <row r="38" spans="1:6" x14ac:dyDescent="0.3">
      <c r="A38" s="21" t="s">
        <v>185</v>
      </c>
      <c r="B38" s="21" t="s">
        <v>186</v>
      </c>
      <c r="C38" s="54" t="s">
        <v>191</v>
      </c>
      <c r="D38" s="1"/>
      <c r="E38" s="1"/>
      <c r="F38" s="15"/>
    </row>
    <row r="39" spans="1:6" x14ac:dyDescent="0.3">
      <c r="A39" s="21" t="s">
        <v>187</v>
      </c>
      <c r="B39" s="21" t="s">
        <v>188</v>
      </c>
      <c r="C39" s="54" t="s">
        <v>195</v>
      </c>
      <c r="D39" s="1"/>
      <c r="E39" s="1"/>
      <c r="F39" s="15"/>
    </row>
    <row r="40" spans="1:6" x14ac:dyDescent="0.3">
      <c r="A40" s="21" t="s">
        <v>189</v>
      </c>
      <c r="B40" s="21" t="s">
        <v>190</v>
      </c>
      <c r="C40" s="54" t="s">
        <v>192</v>
      </c>
      <c r="D40" s="1"/>
      <c r="E40" s="1"/>
      <c r="F40" s="15"/>
    </row>
    <row r="41" spans="1:6" x14ac:dyDescent="0.3">
      <c r="A41" s="21" t="s">
        <v>193</v>
      </c>
      <c r="B41" s="21" t="s">
        <v>115</v>
      </c>
      <c r="C41" s="54" t="s">
        <v>194</v>
      </c>
      <c r="D41" s="1"/>
      <c r="E41" s="1"/>
      <c r="F41" s="15"/>
    </row>
    <row r="42" spans="1:6" x14ac:dyDescent="0.3">
      <c r="A42" s="21" t="s">
        <v>196</v>
      </c>
      <c r="B42" s="21" t="s">
        <v>197</v>
      </c>
      <c r="C42" s="54" t="s">
        <v>198</v>
      </c>
      <c r="D42" s="1"/>
      <c r="E42" s="1"/>
      <c r="F42" s="15"/>
    </row>
    <row r="43" spans="1:6" x14ac:dyDescent="0.3">
      <c r="A43" s="21" t="s">
        <v>281</v>
      </c>
      <c r="B43" s="21" t="s">
        <v>282</v>
      </c>
      <c r="C43" s="1"/>
      <c r="D43" s="1"/>
      <c r="E43" s="1"/>
      <c r="F43" s="15"/>
    </row>
    <row r="44" spans="1:6" x14ac:dyDescent="0.3">
      <c r="A44" s="15" t="s">
        <v>122</v>
      </c>
      <c r="B44" s="21" t="s">
        <v>283</v>
      </c>
      <c r="C44" s="1"/>
      <c r="D44" s="1"/>
      <c r="E44" s="1"/>
      <c r="F44" s="15"/>
    </row>
    <row r="45" spans="1:6" x14ac:dyDescent="0.3">
      <c r="A45" s="21" t="s">
        <v>284</v>
      </c>
      <c r="B45" s="21" t="s">
        <v>285</v>
      </c>
      <c r="C45" s="1"/>
      <c r="D45" s="1"/>
      <c r="E45" s="1"/>
      <c r="F45" s="15"/>
    </row>
    <row r="46" spans="1:6" x14ac:dyDescent="0.3">
      <c r="A46" s="21" t="s">
        <v>286</v>
      </c>
      <c r="B46" s="21" t="s">
        <v>287</v>
      </c>
      <c r="C46" s="1"/>
      <c r="D46" s="1"/>
      <c r="E46" s="1"/>
      <c r="F46" s="15"/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23" r:id="rId17"/>
    <hyperlink ref="C7" r:id="rId18"/>
    <hyperlink ref="C17" r:id="rId19"/>
    <hyperlink ref="C31" r:id="rId20"/>
    <hyperlink ref="C33" r:id="rId21"/>
    <hyperlink ref="C13" r:id="rId22"/>
    <hyperlink ref="C14" r:id="rId23"/>
    <hyperlink ref="C9" r:id="rId24"/>
    <hyperlink ref="C28" r:id="rId25"/>
    <hyperlink ref="C4" r:id="rId26"/>
    <hyperlink ref="C18" r:id="rId27"/>
    <hyperlink ref="C32" r:id="rId28"/>
    <hyperlink ref="C8" r:id="rId29"/>
    <hyperlink ref="C38" r:id="rId30"/>
    <hyperlink ref="C40" r:id="rId31"/>
    <hyperlink ref="C41" r:id="rId32"/>
    <hyperlink ref="C39" r:id="rId33"/>
    <hyperlink ref="C42" r:id="rId34"/>
    <hyperlink ref="C10" r:id="rId35"/>
  </hyperlinks>
  <pageMargins left="0.2" right="0.2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/>
  </sheetViews>
  <sheetFormatPr defaultRowHeight="14.4" outlineLevelCol="1" x14ac:dyDescent="0.3"/>
  <cols>
    <col min="1" max="1" width="5.6640625" bestFit="1" customWidth="1"/>
    <col min="2" max="2" width="23.6640625" customWidth="1"/>
    <col min="3" max="16" width="11.6640625" hidden="1" customWidth="1" outlineLevel="1"/>
    <col min="17" max="17" width="5.44140625" bestFit="1" customWidth="1" collapsed="1"/>
    <col min="18" max="18" width="7" customWidth="1"/>
    <col min="19" max="19" width="6" customWidth="1"/>
  </cols>
  <sheetData>
    <row r="1" spans="1:20" ht="24.6" customHeight="1" x14ac:dyDescent="0.3">
      <c r="A1" s="7" t="s">
        <v>0</v>
      </c>
      <c r="B1" s="7" t="s">
        <v>1</v>
      </c>
      <c r="C1" s="8" t="s">
        <v>156</v>
      </c>
      <c r="D1" s="8" t="s">
        <v>155</v>
      </c>
      <c r="E1" s="8" t="s">
        <v>157</v>
      </c>
      <c r="F1" s="8" t="s">
        <v>158</v>
      </c>
      <c r="G1" s="8" t="s">
        <v>159</v>
      </c>
      <c r="H1" s="8" t="s">
        <v>160</v>
      </c>
      <c r="I1" s="8" t="s">
        <v>161</v>
      </c>
      <c r="J1" s="8" t="s">
        <v>162</v>
      </c>
      <c r="K1" s="8" t="s">
        <v>163</v>
      </c>
      <c r="L1" s="8" t="s">
        <v>164</v>
      </c>
      <c r="M1" s="8" t="s">
        <v>165</v>
      </c>
      <c r="N1" s="8" t="s">
        <v>166</v>
      </c>
      <c r="O1" s="8" t="s">
        <v>167</v>
      </c>
      <c r="P1" s="8" t="s">
        <v>168</v>
      </c>
      <c r="Q1" s="8" t="s">
        <v>31</v>
      </c>
      <c r="R1" s="8" t="s">
        <v>3</v>
      </c>
      <c r="S1" s="8" t="s">
        <v>2</v>
      </c>
      <c r="T1" s="65" t="s">
        <v>180</v>
      </c>
    </row>
    <row r="2" spans="1:20" x14ac:dyDescent="0.3">
      <c r="A2" s="9">
        <v>1</v>
      </c>
      <c r="B2" s="15" t="s">
        <v>8</v>
      </c>
      <c r="C2" s="9">
        <v>70</v>
      </c>
      <c r="D2" s="51">
        <v>65</v>
      </c>
      <c r="E2" s="9">
        <v>70</v>
      </c>
      <c r="F2" s="51">
        <v>65</v>
      </c>
      <c r="G2" s="72">
        <v>70</v>
      </c>
      <c r="H2" s="9">
        <v>70</v>
      </c>
      <c r="I2" s="9">
        <v>65</v>
      </c>
      <c r="J2" s="9">
        <v>70</v>
      </c>
      <c r="K2" s="9">
        <v>70</v>
      </c>
      <c r="L2" s="9">
        <v>65</v>
      </c>
      <c r="M2" s="9"/>
      <c r="N2" s="9"/>
      <c r="O2" s="9"/>
      <c r="P2" s="9"/>
      <c r="Q2" s="73" t="s">
        <v>208</v>
      </c>
      <c r="R2" s="73">
        <f>SUM(C2:P2)-130</f>
        <v>550</v>
      </c>
      <c r="S2" s="9">
        <v>0</v>
      </c>
      <c r="T2" s="15">
        <v>1</v>
      </c>
    </row>
    <row r="3" spans="1:20" x14ac:dyDescent="0.3">
      <c r="A3" s="9">
        <v>2</v>
      </c>
      <c r="B3" s="15" t="s">
        <v>9</v>
      </c>
      <c r="C3" s="9">
        <v>54</v>
      </c>
      <c r="D3" s="9">
        <v>54</v>
      </c>
      <c r="E3" s="9">
        <v>60</v>
      </c>
      <c r="F3" s="9">
        <v>70</v>
      </c>
      <c r="G3" s="9">
        <v>50</v>
      </c>
      <c r="H3" s="51">
        <v>48</v>
      </c>
      <c r="I3" s="9">
        <v>70</v>
      </c>
      <c r="J3" s="9">
        <v>65</v>
      </c>
      <c r="K3" s="9">
        <v>65</v>
      </c>
      <c r="L3" s="51">
        <v>50</v>
      </c>
      <c r="M3" s="9"/>
      <c r="N3" s="9"/>
      <c r="O3" s="9"/>
      <c r="P3" s="9"/>
      <c r="Q3" s="73" t="s">
        <v>182</v>
      </c>
      <c r="R3" s="73">
        <f>SUM(C3:P3)-98</f>
        <v>488</v>
      </c>
      <c r="S3" s="9">
        <v>1</v>
      </c>
      <c r="T3" s="15">
        <v>2</v>
      </c>
    </row>
    <row r="4" spans="1:20" x14ac:dyDescent="0.3">
      <c r="A4" s="9">
        <v>3</v>
      </c>
      <c r="B4" s="15" t="s">
        <v>21</v>
      </c>
      <c r="C4" s="9">
        <v>48</v>
      </c>
      <c r="D4" s="9">
        <v>58</v>
      </c>
      <c r="E4" s="51">
        <v>42</v>
      </c>
      <c r="F4" s="51">
        <v>36</v>
      </c>
      <c r="G4" s="9">
        <v>58</v>
      </c>
      <c r="H4" s="9">
        <v>65</v>
      </c>
      <c r="I4" s="9">
        <v>60</v>
      </c>
      <c r="J4" s="9">
        <v>54</v>
      </c>
      <c r="K4" s="9">
        <v>50</v>
      </c>
      <c r="L4" s="9">
        <v>70</v>
      </c>
      <c r="M4" s="9"/>
      <c r="N4" s="9"/>
      <c r="O4" s="9"/>
      <c r="P4" s="9"/>
      <c r="Q4" s="73" t="s">
        <v>171</v>
      </c>
      <c r="R4" s="73">
        <f>SUM(C4:P4)-78</f>
        <v>463</v>
      </c>
      <c r="S4" s="9">
        <v>0</v>
      </c>
      <c r="T4" s="15">
        <v>4</v>
      </c>
    </row>
    <row r="5" spans="1:20" x14ac:dyDescent="0.3">
      <c r="A5" s="9">
        <v>4</v>
      </c>
      <c r="B5" s="15" t="s">
        <v>20</v>
      </c>
      <c r="C5" s="9">
        <v>52</v>
      </c>
      <c r="D5" s="9">
        <v>70</v>
      </c>
      <c r="E5" s="9">
        <v>36</v>
      </c>
      <c r="F5" s="9">
        <v>38</v>
      </c>
      <c r="G5" s="51">
        <v>10</v>
      </c>
      <c r="H5" s="51">
        <v>26</v>
      </c>
      <c r="I5" s="9">
        <v>34</v>
      </c>
      <c r="J5" s="9">
        <v>34</v>
      </c>
      <c r="K5" s="9">
        <v>44</v>
      </c>
      <c r="L5" s="9">
        <v>60</v>
      </c>
      <c r="M5" s="9"/>
      <c r="N5" s="9"/>
      <c r="O5" s="9"/>
      <c r="P5" s="9"/>
      <c r="Q5" s="73" t="s">
        <v>171</v>
      </c>
      <c r="R5" s="73">
        <f>SUM(C5:P5)-36</f>
        <v>368</v>
      </c>
      <c r="S5" s="9">
        <v>1</v>
      </c>
      <c r="T5" s="15">
        <v>3</v>
      </c>
    </row>
    <row r="6" spans="1:20" x14ac:dyDescent="0.3">
      <c r="A6" s="9">
        <v>5</v>
      </c>
      <c r="B6" s="15" t="s">
        <v>64</v>
      </c>
      <c r="C6" s="9">
        <v>56</v>
      </c>
      <c r="D6" s="51">
        <v>30</v>
      </c>
      <c r="E6" s="9">
        <v>48</v>
      </c>
      <c r="F6" s="9">
        <v>44</v>
      </c>
      <c r="G6" s="9">
        <v>48</v>
      </c>
      <c r="H6" s="9">
        <v>60</v>
      </c>
      <c r="I6" s="9">
        <v>46</v>
      </c>
      <c r="J6" s="9">
        <v>60</v>
      </c>
      <c r="K6" s="51">
        <v>32</v>
      </c>
      <c r="L6" s="9">
        <v>56</v>
      </c>
      <c r="M6" s="9"/>
      <c r="N6" s="9"/>
      <c r="O6" s="9"/>
      <c r="P6" s="9"/>
      <c r="Q6" s="73"/>
      <c r="R6" s="73">
        <f>SUM(C6:P6)-62</f>
        <v>418</v>
      </c>
      <c r="S6" s="9">
        <v>1</v>
      </c>
      <c r="T6" s="15">
        <v>1</v>
      </c>
    </row>
    <row r="7" spans="1:20" x14ac:dyDescent="0.3">
      <c r="A7" s="9">
        <v>6</v>
      </c>
      <c r="B7" s="15" t="s">
        <v>17</v>
      </c>
      <c r="C7" s="51">
        <v>26</v>
      </c>
      <c r="D7" s="9">
        <v>60</v>
      </c>
      <c r="E7" s="9">
        <v>50</v>
      </c>
      <c r="F7" s="9">
        <v>46</v>
      </c>
      <c r="G7" s="9">
        <v>54</v>
      </c>
      <c r="H7" s="9">
        <v>50</v>
      </c>
      <c r="I7" s="51">
        <v>40</v>
      </c>
      <c r="J7" s="9">
        <v>46</v>
      </c>
      <c r="K7" s="9">
        <v>48</v>
      </c>
      <c r="L7" s="9">
        <v>58</v>
      </c>
      <c r="M7" s="9"/>
      <c r="N7" s="9"/>
      <c r="O7" s="9"/>
      <c r="P7" s="9"/>
      <c r="Q7" s="73"/>
      <c r="R7" s="73">
        <f>SUM(C7:P7)-66</f>
        <v>412</v>
      </c>
      <c r="S7" s="9">
        <v>2</v>
      </c>
      <c r="T7" s="15">
        <v>2</v>
      </c>
    </row>
    <row r="8" spans="1:20" x14ac:dyDescent="0.3">
      <c r="A8" s="9">
        <v>7</v>
      </c>
      <c r="B8" s="15" t="s">
        <v>13</v>
      </c>
      <c r="C8" s="9">
        <v>65</v>
      </c>
      <c r="D8" s="9">
        <v>32</v>
      </c>
      <c r="E8" s="9">
        <v>58</v>
      </c>
      <c r="F8" s="51">
        <v>26</v>
      </c>
      <c r="G8" s="9">
        <v>60</v>
      </c>
      <c r="H8" s="9">
        <v>34</v>
      </c>
      <c r="I8" s="51">
        <v>0</v>
      </c>
      <c r="J8" s="9">
        <v>50</v>
      </c>
      <c r="K8" s="9">
        <v>52</v>
      </c>
      <c r="L8" s="9">
        <v>28</v>
      </c>
      <c r="M8" s="9"/>
      <c r="N8" s="9"/>
      <c r="O8" s="9"/>
      <c r="P8" s="9"/>
      <c r="Q8" s="73"/>
      <c r="R8" s="73">
        <f>SUM(C8:P8)-26</f>
        <v>379</v>
      </c>
      <c r="S8" s="9">
        <v>1</v>
      </c>
      <c r="T8" s="15">
        <v>3</v>
      </c>
    </row>
    <row r="9" spans="1:20" x14ac:dyDescent="0.3">
      <c r="A9" s="9">
        <v>8</v>
      </c>
      <c r="B9" s="15" t="s">
        <v>16</v>
      </c>
      <c r="C9" s="51">
        <v>24</v>
      </c>
      <c r="D9" s="9">
        <v>50</v>
      </c>
      <c r="E9" s="9">
        <v>32</v>
      </c>
      <c r="F9" s="9">
        <v>54</v>
      </c>
      <c r="G9" s="9">
        <v>56</v>
      </c>
      <c r="H9" s="51">
        <v>18</v>
      </c>
      <c r="I9" s="9">
        <v>42</v>
      </c>
      <c r="J9" s="9">
        <v>42</v>
      </c>
      <c r="K9" s="9">
        <v>56</v>
      </c>
      <c r="L9" s="9">
        <v>40</v>
      </c>
      <c r="M9" s="9"/>
      <c r="N9" s="9"/>
      <c r="O9" s="9"/>
      <c r="P9" s="9"/>
      <c r="Q9" s="73"/>
      <c r="R9" s="73">
        <f>SUM(C9:P9)-42</f>
        <v>372</v>
      </c>
      <c r="S9" s="9">
        <v>1</v>
      </c>
      <c r="T9" s="15">
        <v>4</v>
      </c>
    </row>
    <row r="10" spans="1:20" x14ac:dyDescent="0.3">
      <c r="A10" s="9">
        <v>9</v>
      </c>
      <c r="B10" s="15" t="s">
        <v>14</v>
      </c>
      <c r="C10" s="9">
        <v>44</v>
      </c>
      <c r="D10" s="9">
        <v>40</v>
      </c>
      <c r="E10" s="51">
        <v>28</v>
      </c>
      <c r="F10" s="9">
        <v>48</v>
      </c>
      <c r="G10" s="51">
        <v>18</v>
      </c>
      <c r="H10" s="9">
        <v>46</v>
      </c>
      <c r="I10" s="9">
        <v>58</v>
      </c>
      <c r="J10" s="9">
        <v>58</v>
      </c>
      <c r="K10" s="9">
        <v>34</v>
      </c>
      <c r="L10" s="9">
        <v>36</v>
      </c>
      <c r="M10" s="9"/>
      <c r="N10" s="9"/>
      <c r="O10" s="9"/>
      <c r="P10" s="9"/>
      <c r="Q10" s="73"/>
      <c r="R10" s="73">
        <f>SUM(C10:P10)-46</f>
        <v>364</v>
      </c>
      <c r="S10" s="9">
        <v>2</v>
      </c>
      <c r="T10" s="15">
        <v>1</v>
      </c>
    </row>
    <row r="11" spans="1:20" x14ac:dyDescent="0.3">
      <c r="A11" s="9">
        <v>10</v>
      </c>
      <c r="B11" s="15" t="s">
        <v>18</v>
      </c>
      <c r="C11" s="9">
        <v>60</v>
      </c>
      <c r="D11" s="9">
        <v>28</v>
      </c>
      <c r="E11" s="9">
        <v>34</v>
      </c>
      <c r="F11" s="9">
        <v>60</v>
      </c>
      <c r="G11" s="51">
        <v>22</v>
      </c>
      <c r="H11" s="9">
        <v>58</v>
      </c>
      <c r="I11" s="51">
        <v>24</v>
      </c>
      <c r="J11" s="9">
        <v>26</v>
      </c>
      <c r="K11" s="9">
        <v>42</v>
      </c>
      <c r="L11" s="9">
        <v>52</v>
      </c>
      <c r="M11" s="9"/>
      <c r="N11" s="9"/>
      <c r="O11" s="9"/>
      <c r="P11" s="9"/>
      <c r="Q11" s="73"/>
      <c r="R11" s="73">
        <f>SUM(C11:P11)-46</f>
        <v>360</v>
      </c>
      <c r="S11" s="9">
        <v>0</v>
      </c>
      <c r="T11" s="15">
        <v>2</v>
      </c>
    </row>
    <row r="12" spans="1:20" x14ac:dyDescent="0.3">
      <c r="A12" s="9">
        <v>11</v>
      </c>
      <c r="B12" s="15" t="s">
        <v>30</v>
      </c>
      <c r="C12" s="9">
        <v>38</v>
      </c>
      <c r="D12" s="9">
        <v>36</v>
      </c>
      <c r="E12" s="9">
        <v>46</v>
      </c>
      <c r="F12" s="51">
        <v>14</v>
      </c>
      <c r="G12" s="9">
        <v>52</v>
      </c>
      <c r="H12" s="9">
        <v>42</v>
      </c>
      <c r="I12" s="9">
        <v>38</v>
      </c>
      <c r="J12" s="51">
        <v>30</v>
      </c>
      <c r="K12" s="9">
        <v>54</v>
      </c>
      <c r="L12" s="9">
        <v>42</v>
      </c>
      <c r="M12" s="9"/>
      <c r="N12" s="9"/>
      <c r="O12" s="9"/>
      <c r="P12" s="9"/>
      <c r="Q12" s="73"/>
      <c r="R12" s="73">
        <f>SUM(C12:P12)-44</f>
        <v>348</v>
      </c>
      <c r="S12" s="9">
        <v>0</v>
      </c>
      <c r="T12" s="15">
        <v>3</v>
      </c>
    </row>
    <row r="13" spans="1:20" x14ac:dyDescent="0.3">
      <c r="A13" s="9">
        <v>12</v>
      </c>
      <c r="B13" s="15" t="s">
        <v>19</v>
      </c>
      <c r="C13" s="9">
        <v>46</v>
      </c>
      <c r="D13" s="9">
        <v>48</v>
      </c>
      <c r="E13" s="51">
        <v>16</v>
      </c>
      <c r="F13" s="9">
        <v>40</v>
      </c>
      <c r="G13" s="9">
        <v>40</v>
      </c>
      <c r="H13" s="9">
        <v>36</v>
      </c>
      <c r="I13" s="9">
        <v>48</v>
      </c>
      <c r="J13" s="9">
        <v>36</v>
      </c>
      <c r="K13" s="51">
        <v>20</v>
      </c>
      <c r="L13" s="9">
        <v>44</v>
      </c>
      <c r="M13" s="9"/>
      <c r="N13" s="9"/>
      <c r="O13" s="9"/>
      <c r="P13" s="9"/>
      <c r="Q13" s="73"/>
      <c r="R13" s="73">
        <f>SUM(C13:P13)-36</f>
        <v>338</v>
      </c>
      <c r="S13" s="9">
        <v>1</v>
      </c>
      <c r="T13" s="15">
        <v>3</v>
      </c>
    </row>
    <row r="14" spans="1:20" x14ac:dyDescent="0.3">
      <c r="A14" s="9">
        <v>13</v>
      </c>
      <c r="B14" s="15" t="s">
        <v>71</v>
      </c>
      <c r="C14" s="9">
        <v>36</v>
      </c>
      <c r="D14" s="9">
        <v>46</v>
      </c>
      <c r="E14" s="9">
        <v>56</v>
      </c>
      <c r="F14" s="9">
        <v>32</v>
      </c>
      <c r="G14" s="51">
        <v>16</v>
      </c>
      <c r="H14" s="9">
        <v>30</v>
      </c>
      <c r="I14" s="9">
        <v>56</v>
      </c>
      <c r="J14" s="9">
        <v>40</v>
      </c>
      <c r="K14" s="9">
        <v>38</v>
      </c>
      <c r="L14" s="51">
        <v>0</v>
      </c>
      <c r="M14" s="9"/>
      <c r="N14" s="9"/>
      <c r="O14" s="9"/>
      <c r="P14" s="9"/>
      <c r="Q14" s="73"/>
      <c r="R14" s="73">
        <f>SUM(C14:P14)-16</f>
        <v>334</v>
      </c>
      <c r="S14" s="9">
        <v>1</v>
      </c>
      <c r="T14" s="15">
        <v>4</v>
      </c>
    </row>
    <row r="15" spans="1:20" x14ac:dyDescent="0.3">
      <c r="A15" s="9">
        <v>13</v>
      </c>
      <c r="B15" s="15" t="s">
        <v>62</v>
      </c>
      <c r="C15" s="9">
        <v>50</v>
      </c>
      <c r="D15" s="9">
        <v>52</v>
      </c>
      <c r="E15" s="9">
        <v>30</v>
      </c>
      <c r="F15" s="51">
        <v>6</v>
      </c>
      <c r="G15" s="9">
        <v>28</v>
      </c>
      <c r="H15" s="9">
        <v>38</v>
      </c>
      <c r="I15" s="9">
        <v>54</v>
      </c>
      <c r="J15" s="9">
        <v>48</v>
      </c>
      <c r="K15" s="51">
        <v>18</v>
      </c>
      <c r="L15" s="9">
        <v>34</v>
      </c>
      <c r="M15" s="9"/>
      <c r="N15" s="9"/>
      <c r="O15" s="9"/>
      <c r="P15" s="9"/>
      <c r="Q15" s="73"/>
      <c r="R15" s="73">
        <f>SUM(C15:P15)-24</f>
        <v>334</v>
      </c>
      <c r="S15" s="9">
        <v>3</v>
      </c>
      <c r="T15" s="15">
        <v>1</v>
      </c>
    </row>
    <row r="16" spans="1:20" x14ac:dyDescent="0.3">
      <c r="A16" s="9">
        <v>15</v>
      </c>
      <c r="B16" s="15" t="s">
        <v>11</v>
      </c>
      <c r="C16" s="51">
        <v>22</v>
      </c>
      <c r="D16" s="9">
        <v>26</v>
      </c>
      <c r="E16" s="9">
        <v>22</v>
      </c>
      <c r="F16" s="9">
        <v>52</v>
      </c>
      <c r="G16" s="9">
        <v>34</v>
      </c>
      <c r="H16" s="9">
        <v>52</v>
      </c>
      <c r="I16" s="51">
        <v>0</v>
      </c>
      <c r="J16" s="9">
        <v>56</v>
      </c>
      <c r="K16" s="9">
        <v>36</v>
      </c>
      <c r="L16" s="9">
        <v>54</v>
      </c>
      <c r="M16" s="9"/>
      <c r="N16" s="9"/>
      <c r="O16" s="9"/>
      <c r="P16" s="9"/>
      <c r="Q16" s="73"/>
      <c r="R16" s="73">
        <f>SUM(C16:P16)-22</f>
        <v>332</v>
      </c>
      <c r="S16" s="9">
        <v>0</v>
      </c>
      <c r="T16" s="15">
        <v>5</v>
      </c>
    </row>
    <row r="17" spans="1:20" ht="15" thickBot="1" x14ac:dyDescent="0.35">
      <c r="A17" s="60">
        <v>16</v>
      </c>
      <c r="B17" s="61" t="s">
        <v>210</v>
      </c>
      <c r="C17" s="60">
        <v>32</v>
      </c>
      <c r="D17" s="60">
        <v>42</v>
      </c>
      <c r="E17" s="60">
        <v>40</v>
      </c>
      <c r="F17" s="60">
        <v>34</v>
      </c>
      <c r="G17" s="60">
        <v>65</v>
      </c>
      <c r="H17" s="74">
        <v>14</v>
      </c>
      <c r="I17" s="74">
        <v>0</v>
      </c>
      <c r="J17" s="60">
        <v>32</v>
      </c>
      <c r="K17" s="60">
        <v>40</v>
      </c>
      <c r="L17" s="60">
        <v>46</v>
      </c>
      <c r="M17" s="60"/>
      <c r="N17" s="60"/>
      <c r="O17" s="60"/>
      <c r="P17" s="60"/>
      <c r="Q17" s="75"/>
      <c r="R17" s="75">
        <f>SUM(C17:P17)-14</f>
        <v>331</v>
      </c>
      <c r="S17" s="60">
        <v>2</v>
      </c>
      <c r="T17" s="61">
        <v>5</v>
      </c>
    </row>
    <row r="18" spans="1:20" x14ac:dyDescent="0.3">
      <c r="A18" s="10">
        <v>17</v>
      </c>
      <c r="B18" s="16" t="s">
        <v>69</v>
      </c>
      <c r="C18" s="10">
        <v>34</v>
      </c>
      <c r="D18" s="10">
        <v>34</v>
      </c>
      <c r="E18" s="10">
        <v>44</v>
      </c>
      <c r="F18" s="76">
        <v>20</v>
      </c>
      <c r="G18" s="10">
        <v>32</v>
      </c>
      <c r="H18" s="10">
        <v>32</v>
      </c>
      <c r="I18" s="76">
        <v>0</v>
      </c>
      <c r="J18" s="10">
        <v>52</v>
      </c>
      <c r="K18" s="10">
        <v>46</v>
      </c>
      <c r="L18" s="10">
        <v>38</v>
      </c>
      <c r="M18" s="10"/>
      <c r="N18" s="10"/>
      <c r="O18" s="10"/>
      <c r="P18" s="10"/>
      <c r="Q18" s="77"/>
      <c r="R18" s="77">
        <f>SUM(C18:P18)-20</f>
        <v>312</v>
      </c>
      <c r="S18" s="10">
        <v>1</v>
      </c>
      <c r="T18" s="16">
        <v>6</v>
      </c>
    </row>
    <row r="19" spans="1:20" x14ac:dyDescent="0.3">
      <c r="A19" s="9">
        <v>18</v>
      </c>
      <c r="B19" s="15" t="s">
        <v>10</v>
      </c>
      <c r="C19" s="51">
        <v>6</v>
      </c>
      <c r="D19" s="9">
        <v>44</v>
      </c>
      <c r="E19" s="9">
        <v>65</v>
      </c>
      <c r="F19" s="9">
        <v>50</v>
      </c>
      <c r="G19" s="9">
        <v>38</v>
      </c>
      <c r="H19" s="51">
        <v>0</v>
      </c>
      <c r="I19" s="9">
        <v>44</v>
      </c>
      <c r="J19" s="9">
        <v>16</v>
      </c>
      <c r="K19" s="9">
        <v>28</v>
      </c>
      <c r="L19" s="9">
        <v>20</v>
      </c>
      <c r="M19" s="9"/>
      <c r="N19" s="9"/>
      <c r="O19" s="9"/>
      <c r="P19" s="9"/>
      <c r="Q19" s="73"/>
      <c r="R19" s="73">
        <f>SUM(C19:P19)-6</f>
        <v>305</v>
      </c>
      <c r="S19" s="9">
        <v>2</v>
      </c>
      <c r="T19" s="15">
        <v>4</v>
      </c>
    </row>
    <row r="20" spans="1:20" x14ac:dyDescent="0.3">
      <c r="A20" s="9">
        <v>19</v>
      </c>
      <c r="B20" s="15" t="s">
        <v>12</v>
      </c>
      <c r="C20" s="9">
        <v>58</v>
      </c>
      <c r="D20" s="51">
        <v>0</v>
      </c>
      <c r="E20" s="9">
        <v>54</v>
      </c>
      <c r="F20" s="9">
        <v>42</v>
      </c>
      <c r="G20" s="9">
        <v>46</v>
      </c>
      <c r="H20" s="9">
        <v>40</v>
      </c>
      <c r="I20" s="51">
        <v>0</v>
      </c>
      <c r="J20" s="9">
        <v>0</v>
      </c>
      <c r="K20" s="9">
        <v>60</v>
      </c>
      <c r="L20" s="9">
        <v>0</v>
      </c>
      <c r="M20" s="9"/>
      <c r="N20" s="9"/>
      <c r="O20" s="9"/>
      <c r="P20" s="9"/>
      <c r="Q20" s="73"/>
      <c r="R20" s="73">
        <f>SUM(C20:P20)-0</f>
        <v>300</v>
      </c>
      <c r="S20" s="9">
        <v>0</v>
      </c>
      <c r="T20" s="15">
        <v>2</v>
      </c>
    </row>
    <row r="21" spans="1:20" x14ac:dyDescent="0.3">
      <c r="A21" s="9">
        <v>20</v>
      </c>
      <c r="B21" s="15" t="s">
        <v>37</v>
      </c>
      <c r="C21" s="9">
        <v>20</v>
      </c>
      <c r="D21" s="51">
        <v>14</v>
      </c>
      <c r="E21" s="9">
        <v>52</v>
      </c>
      <c r="F21" s="9">
        <v>28</v>
      </c>
      <c r="G21" s="9">
        <v>26</v>
      </c>
      <c r="H21" s="9">
        <v>44</v>
      </c>
      <c r="I21" s="9">
        <v>30</v>
      </c>
      <c r="J21" s="9">
        <v>28</v>
      </c>
      <c r="K21" s="9">
        <v>58</v>
      </c>
      <c r="L21" s="51">
        <v>18</v>
      </c>
      <c r="M21" s="9"/>
      <c r="N21" s="9"/>
      <c r="O21" s="9"/>
      <c r="P21" s="9"/>
      <c r="Q21" s="73"/>
      <c r="R21" s="73">
        <f>SUM(C21:P21)-32</f>
        <v>286</v>
      </c>
      <c r="S21" s="9">
        <v>1</v>
      </c>
      <c r="T21" s="15">
        <v>8</v>
      </c>
    </row>
    <row r="22" spans="1:20" x14ac:dyDescent="0.3">
      <c r="A22" s="9">
        <v>21</v>
      </c>
      <c r="B22" s="15" t="s">
        <v>22</v>
      </c>
      <c r="C22" s="9">
        <v>28</v>
      </c>
      <c r="D22" s="9">
        <v>38</v>
      </c>
      <c r="E22" s="9">
        <v>26</v>
      </c>
      <c r="F22" s="9">
        <v>56</v>
      </c>
      <c r="G22" s="9">
        <v>30</v>
      </c>
      <c r="H22" s="9">
        <v>54</v>
      </c>
      <c r="I22" s="9">
        <v>36</v>
      </c>
      <c r="J22" s="51">
        <v>0</v>
      </c>
      <c r="K22" s="51">
        <v>0</v>
      </c>
      <c r="L22" s="9">
        <v>12</v>
      </c>
      <c r="M22" s="9"/>
      <c r="N22" s="9"/>
      <c r="O22" s="9"/>
      <c r="P22" s="9"/>
      <c r="Q22" s="73"/>
      <c r="R22" s="73">
        <f>SUM(C22:P22)-0</f>
        <v>280</v>
      </c>
      <c r="S22" s="9">
        <v>0</v>
      </c>
      <c r="T22" s="15">
        <v>7</v>
      </c>
    </row>
    <row r="23" spans="1:20" x14ac:dyDescent="0.3">
      <c r="A23" s="9">
        <v>22</v>
      </c>
      <c r="B23" s="15" t="s">
        <v>67</v>
      </c>
      <c r="C23" s="9">
        <v>30</v>
      </c>
      <c r="D23" s="9">
        <v>56</v>
      </c>
      <c r="E23" s="51">
        <v>14</v>
      </c>
      <c r="F23" s="9">
        <v>22</v>
      </c>
      <c r="G23" s="51">
        <v>12</v>
      </c>
      <c r="H23" s="9">
        <v>28</v>
      </c>
      <c r="I23" s="9">
        <v>50</v>
      </c>
      <c r="J23" s="9">
        <v>14</v>
      </c>
      <c r="K23" s="9">
        <v>24</v>
      </c>
      <c r="L23" s="9">
        <v>48</v>
      </c>
      <c r="M23" s="9"/>
      <c r="N23" s="9"/>
      <c r="O23" s="9"/>
      <c r="P23" s="9"/>
      <c r="Q23" s="73"/>
      <c r="R23" s="73">
        <f>SUM(C23:P23)-26</f>
        <v>272</v>
      </c>
      <c r="S23" s="9">
        <v>1</v>
      </c>
      <c r="T23" s="15">
        <v>7</v>
      </c>
    </row>
    <row r="24" spans="1:20" x14ac:dyDescent="0.3">
      <c r="A24" s="9">
        <v>23</v>
      </c>
      <c r="B24" s="15" t="s">
        <v>148</v>
      </c>
      <c r="C24" s="51">
        <v>18</v>
      </c>
      <c r="D24" s="9">
        <v>24</v>
      </c>
      <c r="E24" s="51">
        <v>18</v>
      </c>
      <c r="F24" s="9">
        <v>58</v>
      </c>
      <c r="G24" s="9">
        <v>44</v>
      </c>
      <c r="H24" s="9">
        <v>24</v>
      </c>
      <c r="I24" s="9">
        <v>20</v>
      </c>
      <c r="J24" s="9">
        <v>38</v>
      </c>
      <c r="K24" s="9">
        <v>22</v>
      </c>
      <c r="L24" s="9">
        <v>32</v>
      </c>
      <c r="M24" s="9"/>
      <c r="N24" s="9"/>
      <c r="O24" s="9"/>
      <c r="P24" s="9"/>
      <c r="Q24" s="73"/>
      <c r="R24" s="73">
        <f>SUM(C24:P24)-36</f>
        <v>262</v>
      </c>
      <c r="S24" s="9">
        <v>2</v>
      </c>
      <c r="T24" s="15">
        <v>6</v>
      </c>
    </row>
    <row r="25" spans="1:20" x14ac:dyDescent="0.3">
      <c r="A25" s="9">
        <v>24</v>
      </c>
      <c r="B25" s="15" t="s">
        <v>15</v>
      </c>
      <c r="C25" s="51">
        <v>16</v>
      </c>
      <c r="D25" s="9">
        <v>18</v>
      </c>
      <c r="E25" s="9">
        <v>38</v>
      </c>
      <c r="F25" s="9">
        <v>30</v>
      </c>
      <c r="G25" s="9">
        <v>42</v>
      </c>
      <c r="H25" s="9">
        <v>16</v>
      </c>
      <c r="I25" s="9">
        <v>28</v>
      </c>
      <c r="J25" s="51">
        <v>12</v>
      </c>
      <c r="K25" s="9">
        <v>26</v>
      </c>
      <c r="L25" s="9">
        <v>30</v>
      </c>
      <c r="M25" s="9"/>
      <c r="N25" s="9"/>
      <c r="O25" s="9"/>
      <c r="P25" s="9"/>
      <c r="Q25" s="73"/>
      <c r="R25" s="73">
        <f>SUM(C25:P25)-28</f>
        <v>228</v>
      </c>
      <c r="S25" s="9">
        <v>3</v>
      </c>
      <c r="T25" s="15">
        <v>8</v>
      </c>
    </row>
    <row r="26" spans="1:20" x14ac:dyDescent="0.3">
      <c r="A26" s="9">
        <v>25</v>
      </c>
      <c r="B26" s="15" t="s">
        <v>75</v>
      </c>
      <c r="C26" s="9">
        <v>42</v>
      </c>
      <c r="D26" s="9">
        <v>10</v>
      </c>
      <c r="E26" s="9">
        <v>10</v>
      </c>
      <c r="F26" s="9">
        <v>18</v>
      </c>
      <c r="G26" s="9">
        <v>36</v>
      </c>
      <c r="H26" s="51">
        <v>0</v>
      </c>
      <c r="I26" s="9">
        <v>52</v>
      </c>
      <c r="J26" s="51">
        <v>8</v>
      </c>
      <c r="K26" s="9">
        <v>30</v>
      </c>
      <c r="L26" s="9">
        <v>24</v>
      </c>
      <c r="M26" s="9"/>
      <c r="N26" s="9"/>
      <c r="O26" s="9"/>
      <c r="P26" s="9"/>
      <c r="Q26" s="73"/>
      <c r="R26" s="73">
        <f>SUM(C26:P26)-8</f>
        <v>222</v>
      </c>
      <c r="S26" s="9">
        <v>1</v>
      </c>
      <c r="T26" s="15">
        <v>5</v>
      </c>
    </row>
    <row r="27" spans="1:20" x14ac:dyDescent="0.3">
      <c r="A27" s="9">
        <v>26</v>
      </c>
      <c r="B27" s="15" t="s">
        <v>77</v>
      </c>
      <c r="C27" s="9">
        <v>40</v>
      </c>
      <c r="D27" s="51">
        <v>0</v>
      </c>
      <c r="E27" s="9">
        <v>24</v>
      </c>
      <c r="F27" s="51">
        <v>0</v>
      </c>
      <c r="G27" s="9">
        <v>14</v>
      </c>
      <c r="H27" s="9">
        <v>56</v>
      </c>
      <c r="I27" s="9">
        <v>0</v>
      </c>
      <c r="J27" s="9">
        <v>44</v>
      </c>
      <c r="K27" s="9">
        <v>0</v>
      </c>
      <c r="L27" s="9">
        <v>16</v>
      </c>
      <c r="M27" s="9"/>
      <c r="N27" s="9"/>
      <c r="O27" s="9"/>
      <c r="P27" s="9"/>
      <c r="Q27" s="73"/>
      <c r="R27" s="73">
        <f>SUM(C27:P27)-0</f>
        <v>194</v>
      </c>
      <c r="S27" s="9">
        <v>1</v>
      </c>
      <c r="T27" s="15">
        <v>6</v>
      </c>
    </row>
    <row r="28" spans="1:20" x14ac:dyDescent="0.3">
      <c r="A28" s="9">
        <v>27</v>
      </c>
      <c r="B28" s="15" t="s">
        <v>65</v>
      </c>
      <c r="C28" s="51">
        <v>4</v>
      </c>
      <c r="D28" s="9">
        <v>16</v>
      </c>
      <c r="E28" s="9">
        <v>12</v>
      </c>
      <c r="F28" s="9">
        <v>16</v>
      </c>
      <c r="G28" s="51">
        <v>6</v>
      </c>
      <c r="H28" s="9">
        <v>20</v>
      </c>
      <c r="I28" s="9">
        <v>26</v>
      </c>
      <c r="J28" s="9">
        <v>24</v>
      </c>
      <c r="K28" s="9">
        <v>14</v>
      </c>
      <c r="L28" s="9">
        <v>26</v>
      </c>
      <c r="M28" s="9"/>
      <c r="N28" s="9"/>
      <c r="O28" s="9"/>
      <c r="P28" s="9"/>
      <c r="Q28" s="73"/>
      <c r="R28" s="73">
        <f>SUM(C28:P28)-10</f>
        <v>154</v>
      </c>
      <c r="S28" s="9">
        <v>0</v>
      </c>
      <c r="T28" s="15">
        <v>7</v>
      </c>
    </row>
    <row r="29" spans="1:20" x14ac:dyDescent="0.3">
      <c r="A29" s="9">
        <v>28</v>
      </c>
      <c r="B29" s="15" t="s">
        <v>169</v>
      </c>
      <c r="C29" s="9">
        <v>8</v>
      </c>
      <c r="D29" s="9">
        <v>22</v>
      </c>
      <c r="E29" s="9">
        <v>8</v>
      </c>
      <c r="F29" s="9">
        <v>8</v>
      </c>
      <c r="G29" s="51">
        <v>4</v>
      </c>
      <c r="H29" s="51">
        <v>0</v>
      </c>
      <c r="I29" s="9">
        <v>18</v>
      </c>
      <c r="J29" s="9">
        <v>20</v>
      </c>
      <c r="K29" s="9">
        <v>40</v>
      </c>
      <c r="L29" s="9">
        <v>22</v>
      </c>
      <c r="M29" s="9"/>
      <c r="N29" s="9"/>
      <c r="O29" s="9"/>
      <c r="P29" s="9"/>
      <c r="Q29" s="73"/>
      <c r="R29" s="73">
        <f>SUM(C29:P29)-4</f>
        <v>146</v>
      </c>
      <c r="S29" s="9">
        <v>1</v>
      </c>
      <c r="T29" s="15">
        <v>8</v>
      </c>
    </row>
    <row r="30" spans="1:20" x14ac:dyDescent="0.3">
      <c r="A30" s="9">
        <v>29</v>
      </c>
      <c r="B30" s="15" t="s">
        <v>83</v>
      </c>
      <c r="C30" s="9">
        <v>14</v>
      </c>
      <c r="D30" s="51">
        <v>0</v>
      </c>
      <c r="E30" s="9">
        <v>20</v>
      </c>
      <c r="F30" s="9">
        <v>12</v>
      </c>
      <c r="G30" s="51">
        <v>0</v>
      </c>
      <c r="H30" s="9">
        <v>10</v>
      </c>
      <c r="I30" s="9">
        <v>32</v>
      </c>
      <c r="J30" s="9">
        <v>22</v>
      </c>
      <c r="K30" s="9">
        <v>0</v>
      </c>
      <c r="L30" s="9">
        <v>0</v>
      </c>
      <c r="M30" s="9"/>
      <c r="N30" s="9"/>
      <c r="O30" s="9"/>
      <c r="P30" s="9"/>
      <c r="Q30" s="73"/>
      <c r="R30" s="73">
        <f>SUM(C30:P30)-0</f>
        <v>110</v>
      </c>
      <c r="S30" s="9">
        <v>0</v>
      </c>
      <c r="T30" s="15">
        <v>5</v>
      </c>
    </row>
    <row r="31" spans="1:20" x14ac:dyDescent="0.3">
      <c r="A31" s="9">
        <v>30</v>
      </c>
      <c r="B31" s="15" t="s">
        <v>81</v>
      </c>
      <c r="C31" s="9">
        <v>10</v>
      </c>
      <c r="D31" s="9">
        <v>20</v>
      </c>
      <c r="E31" s="51">
        <v>4</v>
      </c>
      <c r="F31" s="9">
        <v>10</v>
      </c>
      <c r="G31" s="51">
        <v>8</v>
      </c>
      <c r="H31" s="9">
        <v>8</v>
      </c>
      <c r="I31" s="9">
        <v>16</v>
      </c>
      <c r="J31" s="9">
        <v>10</v>
      </c>
      <c r="K31" s="9">
        <v>16</v>
      </c>
      <c r="L31" s="9">
        <v>14</v>
      </c>
      <c r="M31" s="9"/>
      <c r="N31" s="9"/>
      <c r="O31" s="9"/>
      <c r="P31" s="9"/>
      <c r="Q31" s="73"/>
      <c r="R31" s="73">
        <f>SUM(C31:P31)-12</f>
        <v>104</v>
      </c>
      <c r="S31" s="9">
        <v>0</v>
      </c>
      <c r="T31" s="15">
        <v>7</v>
      </c>
    </row>
    <row r="32" spans="1:20" x14ac:dyDescent="0.3">
      <c r="A32" s="9">
        <v>31</v>
      </c>
      <c r="B32" s="15" t="s">
        <v>79</v>
      </c>
      <c r="C32" s="9">
        <v>12</v>
      </c>
      <c r="D32" s="51">
        <v>0</v>
      </c>
      <c r="E32" s="9">
        <v>2</v>
      </c>
      <c r="F32" s="9">
        <v>4</v>
      </c>
      <c r="G32" s="9">
        <v>20</v>
      </c>
      <c r="H32" s="9">
        <v>22</v>
      </c>
      <c r="I32" s="9">
        <v>22</v>
      </c>
      <c r="J32" s="9">
        <v>18</v>
      </c>
      <c r="K32" s="51">
        <v>0</v>
      </c>
      <c r="L32" s="9">
        <v>0</v>
      </c>
      <c r="M32" s="9"/>
      <c r="N32" s="9"/>
      <c r="O32" s="9"/>
      <c r="P32" s="9"/>
      <c r="Q32" s="73"/>
      <c r="R32" s="73">
        <f>SUM(C32:P32)-0</f>
        <v>100</v>
      </c>
      <c r="S32" s="9">
        <v>1</v>
      </c>
      <c r="T32" s="15">
        <v>6</v>
      </c>
    </row>
    <row r="33" spans="1:20" x14ac:dyDescent="0.3">
      <c r="A33" s="9">
        <v>32</v>
      </c>
      <c r="B33" s="15" t="s">
        <v>179</v>
      </c>
      <c r="C33" s="51">
        <v>0</v>
      </c>
      <c r="D33" s="9">
        <v>12</v>
      </c>
      <c r="E33" s="9">
        <v>6</v>
      </c>
      <c r="F33" s="9">
        <v>24</v>
      </c>
      <c r="G33" s="9">
        <v>24</v>
      </c>
      <c r="H33" s="9">
        <v>12</v>
      </c>
      <c r="I33" s="51">
        <v>0</v>
      </c>
      <c r="J33" s="9">
        <v>6</v>
      </c>
      <c r="K33" s="9">
        <v>0</v>
      </c>
      <c r="L33" s="9">
        <v>0</v>
      </c>
      <c r="M33" s="9"/>
      <c r="N33" s="9"/>
      <c r="O33" s="9"/>
      <c r="P33" s="9"/>
      <c r="Q33" s="73"/>
      <c r="R33" s="73">
        <f>SUM(C33:P33)-0</f>
        <v>84</v>
      </c>
      <c r="S33" s="9">
        <v>0</v>
      </c>
      <c r="T33" s="15">
        <v>8</v>
      </c>
    </row>
    <row r="34" spans="1:20" x14ac:dyDescent="0.3">
      <c r="A34" s="12"/>
      <c r="B34" s="13"/>
      <c r="C34" s="12"/>
    </row>
    <row r="35" spans="1:20" x14ac:dyDescent="0.3">
      <c r="A35" s="12" t="s">
        <v>45</v>
      </c>
      <c r="B35" s="13"/>
      <c r="C35" s="12"/>
    </row>
    <row r="36" spans="1:20" x14ac:dyDescent="0.3">
      <c r="A36" s="12" t="s">
        <v>170</v>
      </c>
    </row>
  </sheetData>
  <sortState ref="A2:T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5"/>
  <sheetViews>
    <sheetView zoomScale="80" zoomScaleNormal="80" workbookViewId="0">
      <selection activeCell="U1" sqref="U1"/>
    </sheetView>
  </sheetViews>
  <sheetFormatPr defaultColWidth="5.33203125" defaultRowHeight="14.4" x14ac:dyDescent="0.3"/>
  <cols>
    <col min="1" max="1" width="4.109375" style="42" customWidth="1"/>
    <col min="2" max="2" width="20.44140625" style="42" bestFit="1" customWidth="1"/>
    <col min="3" max="3" width="11.109375" style="42" bestFit="1" customWidth="1"/>
    <col min="4" max="4" width="13" style="42" bestFit="1" customWidth="1"/>
    <col min="5" max="5" width="11.21875" style="42" bestFit="1" customWidth="1"/>
    <col min="6" max="6" width="6.33203125" style="42" bestFit="1" customWidth="1"/>
    <col min="7" max="7" width="11.21875" style="42" bestFit="1" customWidth="1"/>
    <col min="8" max="8" width="6.33203125" style="42" bestFit="1" customWidth="1"/>
    <col min="9" max="9" width="12.21875" style="42" bestFit="1" customWidth="1"/>
    <col min="10" max="10" width="6.33203125" style="42" bestFit="1" customWidth="1"/>
    <col min="11" max="11" width="12.44140625" style="42" bestFit="1" customWidth="1"/>
    <col min="12" max="12" width="6.33203125" style="42" bestFit="1" customWidth="1"/>
    <col min="13" max="13" width="13.88671875" style="42" bestFit="1" customWidth="1"/>
    <col min="14" max="14" width="6.33203125" style="42" bestFit="1" customWidth="1"/>
    <col min="15" max="15" width="11.21875" style="42" bestFit="1" customWidth="1"/>
    <col min="16" max="16" width="6.33203125" style="42" bestFit="1" customWidth="1"/>
    <col min="17" max="17" width="11.21875" style="42" bestFit="1" customWidth="1"/>
    <col min="18" max="18" width="6.33203125" style="42" bestFit="1" customWidth="1"/>
    <col min="19" max="19" width="11.21875" style="42" bestFit="1" customWidth="1"/>
    <col min="20" max="20" width="6.33203125" style="42" bestFit="1" customWidth="1"/>
    <col min="21" max="21" width="10.109375" style="42" bestFit="1" customWidth="1"/>
    <col min="22" max="16384" width="5.33203125" style="42"/>
  </cols>
  <sheetData>
    <row r="1" spans="1:21" x14ac:dyDescent="0.25">
      <c r="A1" s="63" t="s">
        <v>6</v>
      </c>
      <c r="B1" s="63" t="s">
        <v>36</v>
      </c>
      <c r="C1" s="63" t="s">
        <v>3</v>
      </c>
      <c r="D1" s="63" t="s">
        <v>38</v>
      </c>
      <c r="E1" s="63" t="s">
        <v>181</v>
      </c>
      <c r="F1" s="63" t="s">
        <v>33</v>
      </c>
      <c r="G1" s="63" t="s">
        <v>278</v>
      </c>
      <c r="H1" s="63" t="s">
        <v>33</v>
      </c>
      <c r="I1" s="63" t="s">
        <v>44</v>
      </c>
      <c r="J1" s="63" t="s">
        <v>33</v>
      </c>
      <c r="K1" s="63" t="s">
        <v>183</v>
      </c>
      <c r="L1" s="63" t="s">
        <v>33</v>
      </c>
      <c r="M1" s="63" t="s">
        <v>204</v>
      </c>
      <c r="N1" s="63" t="s">
        <v>33</v>
      </c>
      <c r="O1" s="63" t="s">
        <v>202</v>
      </c>
      <c r="P1" s="63" t="s">
        <v>33</v>
      </c>
      <c r="Q1" s="63" t="s">
        <v>177</v>
      </c>
      <c r="R1" s="63" t="s">
        <v>33</v>
      </c>
      <c r="S1" s="63" t="s">
        <v>201</v>
      </c>
      <c r="T1" s="63" t="s">
        <v>33</v>
      </c>
      <c r="U1" s="64" t="s">
        <v>154</v>
      </c>
    </row>
    <row r="2" spans="1:21" x14ac:dyDescent="0.3">
      <c r="A2" s="21">
        <v>1</v>
      </c>
      <c r="B2" s="1" t="s">
        <v>21</v>
      </c>
      <c r="C2" s="92">
        <f>F2+H2+J2+L2+N2+P2+R2+T2</f>
        <v>542</v>
      </c>
      <c r="D2" s="15">
        <v>70</v>
      </c>
      <c r="E2" s="68">
        <v>55407480</v>
      </c>
      <c r="F2" s="22">
        <v>88</v>
      </c>
      <c r="G2" s="91">
        <v>10759040</v>
      </c>
      <c r="H2" s="22">
        <v>100</v>
      </c>
      <c r="I2" s="68">
        <v>15040860</v>
      </c>
      <c r="J2" s="22">
        <v>34</v>
      </c>
      <c r="K2" s="68">
        <v>7828240</v>
      </c>
      <c r="L2" s="22">
        <v>40</v>
      </c>
      <c r="M2" s="91">
        <v>2618421470</v>
      </c>
      <c r="N2" s="22">
        <v>100</v>
      </c>
      <c r="O2" s="91">
        <v>60780720</v>
      </c>
      <c r="P2" s="22">
        <v>100</v>
      </c>
      <c r="Q2" s="68">
        <v>7373310</v>
      </c>
      <c r="R2" s="22">
        <v>37</v>
      </c>
      <c r="S2" s="68">
        <v>6087360</v>
      </c>
      <c r="T2" s="22">
        <v>43</v>
      </c>
      <c r="U2" s="70">
        <v>10</v>
      </c>
    </row>
    <row r="3" spans="1:21" x14ac:dyDescent="0.3">
      <c r="A3" s="21">
        <v>2</v>
      </c>
      <c r="B3" s="1" t="s">
        <v>8</v>
      </c>
      <c r="C3" s="92">
        <f t="shared" ref="C3:C28" si="0">F3+H3+J3+L3+N3+P3+R3+T3</f>
        <v>683</v>
      </c>
      <c r="D3" s="15">
        <v>65</v>
      </c>
      <c r="E3" s="91">
        <v>99800420</v>
      </c>
      <c r="F3" s="22">
        <v>100</v>
      </c>
      <c r="G3" s="68">
        <v>3284270</v>
      </c>
      <c r="H3" s="22">
        <v>61</v>
      </c>
      <c r="I3" s="91">
        <v>932188040</v>
      </c>
      <c r="J3" s="22">
        <v>100</v>
      </c>
      <c r="K3" s="91">
        <v>121548760</v>
      </c>
      <c r="L3" s="22">
        <v>100</v>
      </c>
      <c r="M3" s="68">
        <v>1427047020</v>
      </c>
      <c r="N3" s="22">
        <v>85</v>
      </c>
      <c r="O3" s="68">
        <v>9569400</v>
      </c>
      <c r="P3" s="22">
        <v>61</v>
      </c>
      <c r="Q3" s="68">
        <v>28599790</v>
      </c>
      <c r="R3" s="22">
        <v>94</v>
      </c>
      <c r="S3" s="68">
        <v>11110020</v>
      </c>
      <c r="T3" s="22">
        <v>82</v>
      </c>
      <c r="U3" s="22">
        <v>8</v>
      </c>
    </row>
    <row r="4" spans="1:21" x14ac:dyDescent="0.3">
      <c r="A4" s="21">
        <v>3</v>
      </c>
      <c r="B4" s="1" t="s">
        <v>20</v>
      </c>
      <c r="C4" s="92">
        <f t="shared" si="0"/>
        <v>581</v>
      </c>
      <c r="D4" s="15">
        <v>60</v>
      </c>
      <c r="E4" s="68">
        <v>70202070</v>
      </c>
      <c r="F4" s="22">
        <v>94</v>
      </c>
      <c r="G4" s="68">
        <v>7391810</v>
      </c>
      <c r="H4" s="22">
        <v>94</v>
      </c>
      <c r="I4" s="68">
        <v>8497350</v>
      </c>
      <c r="J4" s="22">
        <v>19</v>
      </c>
      <c r="K4" s="68">
        <v>25063030</v>
      </c>
      <c r="L4" s="22">
        <v>70</v>
      </c>
      <c r="M4" s="68">
        <v>319150470</v>
      </c>
      <c r="N4" s="22">
        <v>28</v>
      </c>
      <c r="O4" s="68">
        <v>37436280</v>
      </c>
      <c r="P4" s="22">
        <v>94</v>
      </c>
      <c r="Q4" s="68">
        <v>22902640</v>
      </c>
      <c r="R4" s="22">
        <v>88</v>
      </c>
      <c r="S4" s="68">
        <v>17921690</v>
      </c>
      <c r="T4" s="22">
        <v>94</v>
      </c>
      <c r="U4" s="70">
        <v>2</v>
      </c>
    </row>
    <row r="5" spans="1:21" x14ac:dyDescent="0.3">
      <c r="A5" s="21">
        <v>4</v>
      </c>
      <c r="B5" s="1" t="s">
        <v>17</v>
      </c>
      <c r="C5" s="92">
        <f t="shared" si="0"/>
        <v>629</v>
      </c>
      <c r="D5" s="15">
        <v>58</v>
      </c>
      <c r="E5" s="68">
        <v>45476360</v>
      </c>
      <c r="F5" s="22">
        <v>76</v>
      </c>
      <c r="G5" s="68">
        <v>3666860</v>
      </c>
      <c r="H5" s="22">
        <v>70</v>
      </c>
      <c r="I5" s="68">
        <v>134264200</v>
      </c>
      <c r="J5" s="22">
        <v>76</v>
      </c>
      <c r="K5" s="68">
        <v>82696490</v>
      </c>
      <c r="L5" s="22">
        <v>94</v>
      </c>
      <c r="M5" s="68">
        <v>2536146080</v>
      </c>
      <c r="N5" s="22">
        <v>94</v>
      </c>
      <c r="O5" s="68">
        <v>8750820</v>
      </c>
      <c r="P5" s="22">
        <v>58</v>
      </c>
      <c r="Q5" s="68">
        <v>11490490</v>
      </c>
      <c r="R5" s="22">
        <v>61</v>
      </c>
      <c r="S5" s="91">
        <v>18947620</v>
      </c>
      <c r="T5" s="22">
        <v>100</v>
      </c>
      <c r="U5" s="70">
        <v>1</v>
      </c>
    </row>
    <row r="6" spans="1:21" x14ac:dyDescent="0.3">
      <c r="A6" s="21">
        <v>5</v>
      </c>
      <c r="B6" s="1" t="s">
        <v>64</v>
      </c>
      <c r="C6" s="92">
        <f t="shared" si="0"/>
        <v>536</v>
      </c>
      <c r="D6" s="15">
        <v>56</v>
      </c>
      <c r="E6" s="68">
        <v>54396380</v>
      </c>
      <c r="F6" s="22">
        <v>85</v>
      </c>
      <c r="G6" s="68">
        <v>3330560</v>
      </c>
      <c r="H6" s="22">
        <v>67</v>
      </c>
      <c r="I6" s="68">
        <v>82891990</v>
      </c>
      <c r="J6" s="22">
        <v>73</v>
      </c>
      <c r="K6" s="68">
        <v>10366350</v>
      </c>
      <c r="L6" s="22">
        <v>52</v>
      </c>
      <c r="M6" s="68">
        <v>1089957250</v>
      </c>
      <c r="N6" s="22">
        <v>82</v>
      </c>
      <c r="O6" s="68">
        <v>7194460</v>
      </c>
      <c r="P6" s="22">
        <v>49</v>
      </c>
      <c r="Q6" s="68">
        <v>14815200</v>
      </c>
      <c r="R6" s="22">
        <v>67</v>
      </c>
      <c r="S6" s="68">
        <v>8304240</v>
      </c>
      <c r="T6" s="22">
        <v>61</v>
      </c>
      <c r="U6" s="70"/>
    </row>
    <row r="7" spans="1:21" x14ac:dyDescent="0.3">
      <c r="A7" s="21">
        <v>6</v>
      </c>
      <c r="B7" s="1" t="s">
        <v>11</v>
      </c>
      <c r="C7" s="92">
        <f t="shared" si="0"/>
        <v>527</v>
      </c>
      <c r="D7" s="15">
        <v>54</v>
      </c>
      <c r="E7" s="68">
        <v>40230240</v>
      </c>
      <c r="F7" s="22">
        <v>73</v>
      </c>
      <c r="G7" s="68">
        <v>5943670</v>
      </c>
      <c r="H7" s="22">
        <v>88</v>
      </c>
      <c r="I7" s="68">
        <v>140315930</v>
      </c>
      <c r="J7" s="22">
        <v>79</v>
      </c>
      <c r="K7" s="68">
        <v>47993330</v>
      </c>
      <c r="L7" s="22">
        <v>85</v>
      </c>
      <c r="M7" s="68">
        <v>422129140</v>
      </c>
      <c r="N7" s="22">
        <v>34</v>
      </c>
      <c r="O7" s="68">
        <v>14263140</v>
      </c>
      <c r="P7" s="22">
        <v>76</v>
      </c>
      <c r="Q7" s="68">
        <v>7020470</v>
      </c>
      <c r="R7" s="22">
        <v>28</v>
      </c>
      <c r="S7" s="68">
        <v>8424470</v>
      </c>
      <c r="T7" s="22">
        <v>64</v>
      </c>
      <c r="U7" s="70"/>
    </row>
    <row r="8" spans="1:21" x14ac:dyDescent="0.3">
      <c r="A8" s="21">
        <v>7</v>
      </c>
      <c r="B8" s="1" t="s">
        <v>18</v>
      </c>
      <c r="C8" s="92">
        <f t="shared" si="0"/>
        <v>512</v>
      </c>
      <c r="D8" s="15">
        <v>52</v>
      </c>
      <c r="E8" s="68">
        <v>19388520</v>
      </c>
      <c r="F8" s="22">
        <v>61</v>
      </c>
      <c r="G8" s="68">
        <v>1593430</v>
      </c>
      <c r="H8" s="22">
        <v>22</v>
      </c>
      <c r="I8" s="68">
        <v>175101940</v>
      </c>
      <c r="J8" s="22">
        <v>82</v>
      </c>
      <c r="K8" s="68">
        <v>42940450</v>
      </c>
      <c r="L8" s="22">
        <v>82</v>
      </c>
      <c r="M8" s="68">
        <v>428398820</v>
      </c>
      <c r="N8" s="22">
        <v>37</v>
      </c>
      <c r="O8" s="68">
        <v>18259970</v>
      </c>
      <c r="P8" s="22">
        <v>85</v>
      </c>
      <c r="Q8" s="68">
        <v>10901030</v>
      </c>
      <c r="R8" s="22">
        <v>55</v>
      </c>
      <c r="S8" s="68">
        <v>16211140</v>
      </c>
      <c r="T8" s="22">
        <v>88</v>
      </c>
      <c r="U8" s="70"/>
    </row>
    <row r="9" spans="1:21" x14ac:dyDescent="0.3">
      <c r="A9" s="21">
        <v>8</v>
      </c>
      <c r="B9" s="1" t="s">
        <v>9</v>
      </c>
      <c r="C9" s="92">
        <f t="shared" si="0"/>
        <v>506</v>
      </c>
      <c r="D9" s="15">
        <v>50</v>
      </c>
      <c r="E9" s="68">
        <v>5452360</v>
      </c>
      <c r="F9" s="22">
        <v>28</v>
      </c>
      <c r="G9" s="68">
        <v>2591430</v>
      </c>
      <c r="H9" s="22">
        <v>52</v>
      </c>
      <c r="I9" s="68">
        <v>73517370</v>
      </c>
      <c r="J9" s="22">
        <v>70</v>
      </c>
      <c r="K9" s="68">
        <v>7673340</v>
      </c>
      <c r="L9" s="22">
        <v>37</v>
      </c>
      <c r="M9" s="68">
        <v>780971810</v>
      </c>
      <c r="N9" s="22">
        <v>61</v>
      </c>
      <c r="O9" s="68">
        <v>19349430</v>
      </c>
      <c r="P9" s="22">
        <v>88</v>
      </c>
      <c r="Q9" s="68">
        <v>20990840</v>
      </c>
      <c r="R9" s="22">
        <v>85</v>
      </c>
      <c r="S9" s="68">
        <v>14943390</v>
      </c>
      <c r="T9" s="22">
        <v>85</v>
      </c>
      <c r="U9" s="70"/>
    </row>
    <row r="10" spans="1:21" x14ac:dyDescent="0.3">
      <c r="A10" s="21">
        <v>9</v>
      </c>
      <c r="B10" s="1" t="s">
        <v>67</v>
      </c>
      <c r="C10" s="92">
        <f t="shared" si="0"/>
        <v>491</v>
      </c>
      <c r="D10" s="15">
        <v>48</v>
      </c>
      <c r="E10" s="68">
        <v>10905940</v>
      </c>
      <c r="F10" s="22">
        <v>52</v>
      </c>
      <c r="G10" s="68">
        <v>4120960</v>
      </c>
      <c r="H10" s="22">
        <v>79</v>
      </c>
      <c r="I10" s="68">
        <v>15876770</v>
      </c>
      <c r="J10" s="22">
        <v>37</v>
      </c>
      <c r="K10" s="68">
        <v>36604770</v>
      </c>
      <c r="L10" s="22">
        <v>76</v>
      </c>
      <c r="M10" s="68">
        <v>1777685270</v>
      </c>
      <c r="N10" s="22">
        <v>88</v>
      </c>
      <c r="O10" s="68">
        <v>5408610</v>
      </c>
      <c r="P10" s="22">
        <v>34</v>
      </c>
      <c r="Q10" s="68">
        <v>9625530</v>
      </c>
      <c r="R10" s="22">
        <v>49</v>
      </c>
      <c r="S10" s="68">
        <v>10471500</v>
      </c>
      <c r="T10" s="22">
        <v>76</v>
      </c>
      <c r="U10" s="70"/>
    </row>
    <row r="11" spans="1:21" x14ac:dyDescent="0.3">
      <c r="A11" s="21">
        <v>10</v>
      </c>
      <c r="B11" s="1" t="s">
        <v>210</v>
      </c>
      <c r="C11" s="92">
        <f t="shared" si="0"/>
        <v>470</v>
      </c>
      <c r="D11" s="15">
        <v>46</v>
      </c>
      <c r="E11" s="68">
        <v>46853870</v>
      </c>
      <c r="F11" s="22">
        <v>79</v>
      </c>
      <c r="G11" s="68">
        <v>3860710</v>
      </c>
      <c r="H11" s="22">
        <v>73</v>
      </c>
      <c r="I11" s="68">
        <v>47963240</v>
      </c>
      <c r="J11" s="22">
        <v>58</v>
      </c>
      <c r="K11" s="68">
        <v>2839900</v>
      </c>
      <c r="L11" s="22">
        <v>22</v>
      </c>
      <c r="M11" s="68">
        <v>701159470</v>
      </c>
      <c r="N11" s="22">
        <v>55</v>
      </c>
      <c r="O11" s="68">
        <v>17037000</v>
      </c>
      <c r="P11" s="22">
        <v>79</v>
      </c>
      <c r="Q11" s="68">
        <v>15379600</v>
      </c>
      <c r="R11" s="22">
        <v>70</v>
      </c>
      <c r="S11" s="68">
        <v>4654860</v>
      </c>
      <c r="T11" s="22">
        <v>34</v>
      </c>
      <c r="U11" s="70"/>
    </row>
    <row r="12" spans="1:21" x14ac:dyDescent="0.3">
      <c r="A12" s="21">
        <v>11</v>
      </c>
      <c r="B12" s="1" t="s">
        <v>19</v>
      </c>
      <c r="C12" s="92">
        <f t="shared" si="0"/>
        <v>467</v>
      </c>
      <c r="D12" s="15">
        <v>44</v>
      </c>
      <c r="E12" s="68">
        <v>21380310</v>
      </c>
      <c r="F12" s="22">
        <v>67</v>
      </c>
      <c r="G12" s="68">
        <v>2440670</v>
      </c>
      <c r="H12" s="22">
        <v>46</v>
      </c>
      <c r="I12" s="68">
        <v>17974070</v>
      </c>
      <c r="J12" s="22">
        <v>40</v>
      </c>
      <c r="K12" s="68">
        <v>19046700</v>
      </c>
      <c r="L12" s="22">
        <v>64</v>
      </c>
      <c r="M12" s="68">
        <v>811122420</v>
      </c>
      <c r="N12" s="22">
        <v>70</v>
      </c>
      <c r="O12" s="68">
        <v>9726310</v>
      </c>
      <c r="P12" s="22">
        <v>64</v>
      </c>
      <c r="Q12" s="68">
        <v>19139180</v>
      </c>
      <c r="R12" s="22">
        <v>79</v>
      </c>
      <c r="S12" s="68">
        <v>4841870</v>
      </c>
      <c r="T12" s="22">
        <v>37</v>
      </c>
      <c r="U12" s="70"/>
    </row>
    <row r="13" spans="1:21" x14ac:dyDescent="0.3">
      <c r="A13" s="21">
        <v>12</v>
      </c>
      <c r="B13" s="1" t="s">
        <v>30</v>
      </c>
      <c r="C13" s="92">
        <f t="shared" si="0"/>
        <v>461</v>
      </c>
      <c r="D13" s="15">
        <v>42</v>
      </c>
      <c r="E13" s="68">
        <v>49391830</v>
      </c>
      <c r="F13" s="22">
        <v>82</v>
      </c>
      <c r="G13" s="68">
        <v>5123950</v>
      </c>
      <c r="H13" s="22">
        <v>82</v>
      </c>
      <c r="I13" s="68">
        <v>20324710</v>
      </c>
      <c r="J13" s="22">
        <v>43</v>
      </c>
      <c r="K13" s="68">
        <v>41641800</v>
      </c>
      <c r="L13" s="22">
        <v>79</v>
      </c>
      <c r="M13" s="68">
        <v>816731390</v>
      </c>
      <c r="N13" s="22">
        <v>73</v>
      </c>
      <c r="O13" s="68">
        <v>3640320</v>
      </c>
      <c r="P13" s="22">
        <v>22</v>
      </c>
      <c r="Q13" s="68">
        <v>7066640</v>
      </c>
      <c r="R13" s="22">
        <v>31</v>
      </c>
      <c r="S13" s="68">
        <v>6703630</v>
      </c>
      <c r="T13" s="22">
        <v>49</v>
      </c>
      <c r="U13" s="70"/>
    </row>
    <row r="14" spans="1:21" x14ac:dyDescent="0.3">
      <c r="A14" s="21">
        <v>13</v>
      </c>
      <c r="B14" s="1" t="s">
        <v>16</v>
      </c>
      <c r="C14" s="92">
        <f t="shared" si="0"/>
        <v>434</v>
      </c>
      <c r="D14" s="15">
        <v>40</v>
      </c>
      <c r="E14" s="68">
        <v>3383280</v>
      </c>
      <c r="F14" s="22">
        <v>22</v>
      </c>
      <c r="G14" s="68">
        <v>2475700</v>
      </c>
      <c r="H14" s="22">
        <v>49</v>
      </c>
      <c r="I14" s="68">
        <v>265548870</v>
      </c>
      <c r="J14" s="22">
        <v>88</v>
      </c>
      <c r="K14" s="68">
        <v>20937760</v>
      </c>
      <c r="L14" s="22">
        <v>67</v>
      </c>
      <c r="M14" s="68">
        <v>521788690</v>
      </c>
      <c r="N14" s="22">
        <v>43</v>
      </c>
      <c r="O14" s="68">
        <v>7701530</v>
      </c>
      <c r="P14" s="22">
        <v>52</v>
      </c>
      <c r="Q14" s="68">
        <v>19716230</v>
      </c>
      <c r="R14" s="22">
        <v>82</v>
      </c>
      <c r="S14" s="68">
        <v>4564010</v>
      </c>
      <c r="T14" s="22">
        <v>31</v>
      </c>
      <c r="U14" s="70"/>
    </row>
    <row r="15" spans="1:21" x14ac:dyDescent="0.3">
      <c r="A15" s="21">
        <v>14</v>
      </c>
      <c r="B15" s="1" t="s">
        <v>211</v>
      </c>
      <c r="C15" s="92">
        <f t="shared" si="0"/>
        <v>419</v>
      </c>
      <c r="D15" s="15">
        <v>38</v>
      </c>
      <c r="E15" s="68">
        <v>8854110</v>
      </c>
      <c r="F15" s="22">
        <v>46</v>
      </c>
      <c r="G15" s="68">
        <v>3948800</v>
      </c>
      <c r="H15" s="22">
        <v>76</v>
      </c>
      <c r="I15" s="68">
        <v>187890440</v>
      </c>
      <c r="J15" s="22">
        <v>85</v>
      </c>
      <c r="K15" s="68">
        <v>6286610</v>
      </c>
      <c r="L15" s="22">
        <v>28</v>
      </c>
      <c r="M15" s="68">
        <v>296994440</v>
      </c>
      <c r="N15" s="22">
        <v>19</v>
      </c>
      <c r="O15" s="68">
        <v>12414480</v>
      </c>
      <c r="P15" s="22">
        <v>73</v>
      </c>
      <c r="Q15" s="68">
        <v>11960410</v>
      </c>
      <c r="R15" s="22">
        <v>64</v>
      </c>
      <c r="S15" s="68">
        <v>4460430</v>
      </c>
      <c r="T15" s="22">
        <v>28</v>
      </c>
      <c r="U15" s="70"/>
    </row>
    <row r="16" spans="1:21" x14ac:dyDescent="0.3">
      <c r="A16" s="21">
        <v>15</v>
      </c>
      <c r="B16" s="1" t="s">
        <v>14</v>
      </c>
      <c r="C16" s="92">
        <f t="shared" si="0"/>
        <v>419</v>
      </c>
      <c r="D16" s="15">
        <v>36</v>
      </c>
      <c r="E16" s="68">
        <v>13679470</v>
      </c>
      <c r="F16" s="22">
        <v>58</v>
      </c>
      <c r="G16" s="68">
        <v>2926650</v>
      </c>
      <c r="H16" s="22">
        <v>58</v>
      </c>
      <c r="I16" s="68">
        <v>30289940</v>
      </c>
      <c r="J16" s="22">
        <v>52</v>
      </c>
      <c r="K16" s="68">
        <v>11190350</v>
      </c>
      <c r="L16" s="22">
        <v>58</v>
      </c>
      <c r="M16" s="68">
        <v>773530350</v>
      </c>
      <c r="N16" s="22">
        <v>58</v>
      </c>
      <c r="O16" s="68">
        <v>11530220</v>
      </c>
      <c r="P16" s="22">
        <v>70</v>
      </c>
      <c r="Q16" s="68">
        <v>7764140</v>
      </c>
      <c r="R16" s="22">
        <v>43</v>
      </c>
      <c r="S16" s="68">
        <v>3818250</v>
      </c>
      <c r="T16" s="22">
        <v>22</v>
      </c>
      <c r="U16" s="70"/>
    </row>
    <row r="17" spans="1:21" x14ac:dyDescent="0.3">
      <c r="A17" s="21">
        <v>16</v>
      </c>
      <c r="B17" s="1" t="s">
        <v>214</v>
      </c>
      <c r="C17" s="92">
        <f t="shared" si="0"/>
        <v>416</v>
      </c>
      <c r="D17" s="15">
        <v>34</v>
      </c>
      <c r="E17" s="68">
        <v>20228590</v>
      </c>
      <c r="F17" s="22">
        <v>64</v>
      </c>
      <c r="G17" s="68">
        <v>1704550</v>
      </c>
      <c r="H17" s="22">
        <v>28</v>
      </c>
      <c r="I17" s="68">
        <v>52799760</v>
      </c>
      <c r="J17" s="22">
        <v>64</v>
      </c>
      <c r="K17" s="68">
        <v>6722450</v>
      </c>
      <c r="L17" s="22">
        <v>34</v>
      </c>
      <c r="M17" s="68">
        <v>295005550</v>
      </c>
      <c r="N17" s="22">
        <v>16</v>
      </c>
      <c r="O17" s="68">
        <v>18140200</v>
      </c>
      <c r="P17" s="22">
        <v>82</v>
      </c>
      <c r="Q17" s="68">
        <v>11115940</v>
      </c>
      <c r="R17" s="22">
        <v>58</v>
      </c>
      <c r="S17" s="68">
        <v>9928360</v>
      </c>
      <c r="T17" s="22">
        <v>70</v>
      </c>
      <c r="U17" s="70"/>
    </row>
    <row r="18" spans="1:21" x14ac:dyDescent="0.3">
      <c r="A18" s="21">
        <v>17</v>
      </c>
      <c r="B18" s="1" t="s">
        <v>213</v>
      </c>
      <c r="C18" s="92">
        <f t="shared" si="0"/>
        <v>413</v>
      </c>
      <c r="D18" s="15">
        <v>32</v>
      </c>
      <c r="E18" s="68">
        <v>24781850</v>
      </c>
      <c r="F18" s="22">
        <v>70</v>
      </c>
      <c r="G18" s="68">
        <v>2009340</v>
      </c>
      <c r="H18" s="22">
        <v>40</v>
      </c>
      <c r="I18" s="68">
        <v>57672710</v>
      </c>
      <c r="J18" s="22">
        <v>67</v>
      </c>
      <c r="K18" s="68">
        <v>12260970</v>
      </c>
      <c r="L18" s="22">
        <v>61</v>
      </c>
      <c r="M18" s="68">
        <v>786440350</v>
      </c>
      <c r="N18" s="22">
        <v>64</v>
      </c>
      <c r="O18" s="68">
        <v>2782910</v>
      </c>
      <c r="P18" s="22">
        <v>16</v>
      </c>
      <c r="Q18" s="68">
        <v>3370700</v>
      </c>
      <c r="R18" s="22">
        <v>22</v>
      </c>
      <c r="S18" s="68">
        <v>10412910</v>
      </c>
      <c r="T18" s="22">
        <v>73</v>
      </c>
      <c r="U18" s="70"/>
    </row>
    <row r="19" spans="1:21" x14ac:dyDescent="0.3">
      <c r="A19" s="21">
        <v>18</v>
      </c>
      <c r="B19" s="1" t="s">
        <v>15</v>
      </c>
      <c r="C19" s="92">
        <f t="shared" si="0"/>
        <v>410</v>
      </c>
      <c r="D19" s="15">
        <v>30</v>
      </c>
      <c r="E19" s="68">
        <v>5266900</v>
      </c>
      <c r="F19" s="22">
        <v>25</v>
      </c>
      <c r="G19" s="68">
        <v>2759100</v>
      </c>
      <c r="H19" s="22">
        <v>55</v>
      </c>
      <c r="I19" s="68">
        <v>10817500</v>
      </c>
      <c r="J19" s="22">
        <v>22</v>
      </c>
      <c r="K19" s="68">
        <v>11024130</v>
      </c>
      <c r="L19" s="22">
        <v>55</v>
      </c>
      <c r="M19" s="68">
        <v>552285380</v>
      </c>
      <c r="N19" s="22">
        <v>46</v>
      </c>
      <c r="O19" s="68">
        <v>8276590</v>
      </c>
      <c r="P19" s="22">
        <v>55</v>
      </c>
      <c r="Q19" s="68">
        <v>16563680</v>
      </c>
      <c r="R19" s="22">
        <v>73</v>
      </c>
      <c r="S19" s="68">
        <v>11050040</v>
      </c>
      <c r="T19" s="22">
        <v>79</v>
      </c>
      <c r="U19" s="70"/>
    </row>
    <row r="20" spans="1:21" x14ac:dyDescent="0.3">
      <c r="A20" s="21">
        <v>19</v>
      </c>
      <c r="B20" s="1" t="s">
        <v>276</v>
      </c>
      <c r="C20" s="92">
        <f t="shared" si="0"/>
        <v>407</v>
      </c>
      <c r="D20" s="15">
        <v>28</v>
      </c>
      <c r="E20" s="68">
        <v>11719990</v>
      </c>
      <c r="F20" s="22">
        <v>55</v>
      </c>
      <c r="G20" s="68">
        <v>1897550</v>
      </c>
      <c r="H20" s="22">
        <v>37</v>
      </c>
      <c r="I20" s="68">
        <v>43971790</v>
      </c>
      <c r="J20" s="22">
        <v>55</v>
      </c>
      <c r="K20" s="68">
        <v>6581370</v>
      </c>
      <c r="L20" s="22">
        <v>31</v>
      </c>
      <c r="M20" s="68">
        <v>859907790</v>
      </c>
      <c r="N20" s="22">
        <v>76</v>
      </c>
      <c r="O20" s="68">
        <v>5660820</v>
      </c>
      <c r="P20" s="22">
        <v>43</v>
      </c>
      <c r="Q20" s="68">
        <v>9652650</v>
      </c>
      <c r="R20" s="22">
        <v>52</v>
      </c>
      <c r="S20" s="68">
        <v>8266310</v>
      </c>
      <c r="T20" s="22">
        <v>58</v>
      </c>
      <c r="U20" s="70"/>
    </row>
    <row r="21" spans="1:21" x14ac:dyDescent="0.3">
      <c r="A21" s="21">
        <v>20</v>
      </c>
      <c r="B21" s="1" t="s">
        <v>65</v>
      </c>
      <c r="C21" s="92">
        <f t="shared" si="0"/>
        <v>383</v>
      </c>
      <c r="D21" s="15">
        <v>26</v>
      </c>
      <c r="E21" s="68">
        <v>8350270</v>
      </c>
      <c r="F21" s="22">
        <v>43</v>
      </c>
      <c r="G21" s="68">
        <v>3286730</v>
      </c>
      <c r="H21" s="22">
        <v>64</v>
      </c>
      <c r="I21" s="68">
        <v>50973240</v>
      </c>
      <c r="J21" s="22">
        <v>61</v>
      </c>
      <c r="K21" s="68">
        <v>77944810</v>
      </c>
      <c r="L21" s="22">
        <v>88</v>
      </c>
      <c r="M21" s="68">
        <v>693322380</v>
      </c>
      <c r="N21" s="22">
        <v>52</v>
      </c>
      <c r="O21" s="68">
        <v>3903420</v>
      </c>
      <c r="P21" s="22">
        <v>25</v>
      </c>
      <c r="Q21" s="68">
        <v>7203380</v>
      </c>
      <c r="R21" s="22">
        <v>34</v>
      </c>
      <c r="S21" s="68">
        <v>2528560</v>
      </c>
      <c r="T21" s="22">
        <v>16</v>
      </c>
      <c r="U21" s="70"/>
    </row>
    <row r="22" spans="1:21" x14ac:dyDescent="0.3">
      <c r="A22" s="21">
        <v>21</v>
      </c>
      <c r="B22" s="1" t="s">
        <v>75</v>
      </c>
      <c r="C22" s="92">
        <f t="shared" si="0"/>
        <v>365</v>
      </c>
      <c r="D22" s="15">
        <v>24</v>
      </c>
      <c r="E22" s="68">
        <v>10464980</v>
      </c>
      <c r="F22" s="22">
        <v>49</v>
      </c>
      <c r="G22" s="68">
        <v>1177700</v>
      </c>
      <c r="H22" s="22">
        <v>16</v>
      </c>
      <c r="I22" s="68">
        <v>438702020</v>
      </c>
      <c r="J22" s="22">
        <v>94</v>
      </c>
      <c r="K22" s="68">
        <v>9411170</v>
      </c>
      <c r="L22" s="22">
        <v>49</v>
      </c>
      <c r="M22" s="68">
        <v>789428100</v>
      </c>
      <c r="N22" s="22">
        <v>67</v>
      </c>
      <c r="O22" s="68">
        <v>3618370</v>
      </c>
      <c r="P22" s="22">
        <v>19</v>
      </c>
      <c r="Q22" s="68">
        <v>5449540</v>
      </c>
      <c r="R22" s="22">
        <v>25</v>
      </c>
      <c r="S22" s="68">
        <v>6325100</v>
      </c>
      <c r="T22" s="22">
        <v>46</v>
      </c>
      <c r="U22" s="70"/>
    </row>
    <row r="23" spans="1:21" x14ac:dyDescent="0.3">
      <c r="A23" s="21">
        <v>22</v>
      </c>
      <c r="B23" s="1" t="s">
        <v>169</v>
      </c>
      <c r="C23" s="92">
        <f t="shared" si="0"/>
        <v>347</v>
      </c>
      <c r="D23" s="15">
        <v>22</v>
      </c>
      <c r="E23" s="68">
        <v>6394370</v>
      </c>
      <c r="F23" s="22">
        <v>31</v>
      </c>
      <c r="G23" s="68">
        <v>5911050</v>
      </c>
      <c r="H23" s="22">
        <v>85</v>
      </c>
      <c r="I23" s="68">
        <v>12159780</v>
      </c>
      <c r="J23" s="22">
        <v>25</v>
      </c>
      <c r="K23" s="68">
        <v>8374470</v>
      </c>
      <c r="L23" s="22">
        <v>43</v>
      </c>
      <c r="M23" s="68">
        <v>307004500</v>
      </c>
      <c r="N23" s="22">
        <v>22</v>
      </c>
      <c r="O23" s="68">
        <v>10871130</v>
      </c>
      <c r="P23" s="22">
        <v>67</v>
      </c>
      <c r="Q23" s="68">
        <v>3008630</v>
      </c>
      <c r="R23" s="22">
        <v>19</v>
      </c>
      <c r="S23" s="68">
        <v>7734940</v>
      </c>
      <c r="T23" s="22">
        <v>55</v>
      </c>
      <c r="U23" s="70"/>
    </row>
    <row r="24" spans="1:21" x14ac:dyDescent="0.3">
      <c r="A24" s="21">
        <v>23</v>
      </c>
      <c r="B24" s="1" t="s">
        <v>10</v>
      </c>
      <c r="C24" s="92">
        <f t="shared" si="0"/>
        <v>347</v>
      </c>
      <c r="D24" s="15">
        <v>20</v>
      </c>
      <c r="E24" s="68">
        <v>7206190</v>
      </c>
      <c r="F24" s="22">
        <v>37</v>
      </c>
      <c r="G24" s="68">
        <v>1463320</v>
      </c>
      <c r="H24" s="22">
        <v>19</v>
      </c>
      <c r="I24" s="68">
        <v>24801690</v>
      </c>
      <c r="J24" s="22">
        <v>49</v>
      </c>
      <c r="K24" s="68">
        <v>2751970</v>
      </c>
      <c r="L24" s="22">
        <v>19</v>
      </c>
      <c r="M24" s="68">
        <v>882467360</v>
      </c>
      <c r="N24" s="22">
        <v>79</v>
      </c>
      <c r="O24" s="68">
        <v>6653670</v>
      </c>
      <c r="P24" s="22">
        <v>46</v>
      </c>
      <c r="Q24" s="68">
        <v>8885200</v>
      </c>
      <c r="R24" s="22">
        <v>46</v>
      </c>
      <c r="S24" s="68">
        <v>7498650</v>
      </c>
      <c r="T24" s="22">
        <v>52</v>
      </c>
      <c r="U24" s="22"/>
    </row>
    <row r="25" spans="1:21" x14ac:dyDescent="0.3">
      <c r="A25" s="21">
        <v>24</v>
      </c>
      <c r="B25" s="1" t="s">
        <v>37</v>
      </c>
      <c r="C25" s="92">
        <f t="shared" si="0"/>
        <v>335</v>
      </c>
      <c r="D25" s="15">
        <v>18</v>
      </c>
      <c r="E25" s="68">
        <v>6879400</v>
      </c>
      <c r="F25" s="22">
        <v>34</v>
      </c>
      <c r="G25" s="68">
        <v>1659660</v>
      </c>
      <c r="H25" s="22">
        <v>25</v>
      </c>
      <c r="I25" s="68">
        <v>14922910</v>
      </c>
      <c r="J25" s="22">
        <v>31</v>
      </c>
      <c r="K25" s="68">
        <v>9317440</v>
      </c>
      <c r="L25" s="22">
        <v>46</v>
      </c>
      <c r="M25" s="68">
        <v>374684310</v>
      </c>
      <c r="N25" s="22">
        <v>31</v>
      </c>
      <c r="O25" s="68">
        <v>4233490</v>
      </c>
      <c r="P25" s="22">
        <v>28</v>
      </c>
      <c r="Q25" s="91">
        <v>40955950</v>
      </c>
      <c r="R25" s="22">
        <v>100</v>
      </c>
      <c r="S25" s="68">
        <v>5519580</v>
      </c>
      <c r="T25" s="22">
        <v>40</v>
      </c>
      <c r="U25" s="22"/>
    </row>
    <row r="26" spans="1:21" x14ac:dyDescent="0.3">
      <c r="A26" s="21">
        <v>25</v>
      </c>
      <c r="B26" s="1" t="s">
        <v>277</v>
      </c>
      <c r="C26" s="92">
        <f t="shared" si="0"/>
        <v>320</v>
      </c>
      <c r="D26" s="15">
        <v>16</v>
      </c>
      <c r="E26" s="68">
        <v>899288</v>
      </c>
      <c r="F26" s="22">
        <v>19</v>
      </c>
      <c r="G26" s="68">
        <v>1891380</v>
      </c>
      <c r="H26" s="22">
        <v>34</v>
      </c>
      <c r="I26" s="68">
        <v>7372860</v>
      </c>
      <c r="J26" s="22">
        <v>16</v>
      </c>
      <c r="K26" s="68">
        <v>25978640</v>
      </c>
      <c r="L26" s="22">
        <v>73</v>
      </c>
      <c r="M26" s="68">
        <v>487774190</v>
      </c>
      <c r="N26" s="22">
        <v>40</v>
      </c>
      <c r="O26" s="68">
        <v>5424940</v>
      </c>
      <c r="P26" s="22">
        <v>37</v>
      </c>
      <c r="Q26" s="68">
        <v>18808930</v>
      </c>
      <c r="R26" s="22">
        <v>76</v>
      </c>
      <c r="S26" s="68">
        <v>4316760</v>
      </c>
      <c r="T26" s="22">
        <v>25</v>
      </c>
      <c r="U26" s="22"/>
    </row>
    <row r="27" spans="1:21" x14ac:dyDescent="0.3">
      <c r="A27" s="21">
        <v>26</v>
      </c>
      <c r="B27" s="1" t="s">
        <v>81</v>
      </c>
      <c r="C27" s="92">
        <f t="shared" si="0"/>
        <v>302</v>
      </c>
      <c r="D27" s="15">
        <v>14</v>
      </c>
      <c r="E27" s="68">
        <v>7585780</v>
      </c>
      <c r="F27" s="22">
        <v>40</v>
      </c>
      <c r="G27" s="68">
        <v>2252180</v>
      </c>
      <c r="H27" s="22">
        <v>43</v>
      </c>
      <c r="I27" s="68">
        <v>23736930</v>
      </c>
      <c r="J27" s="22">
        <v>46</v>
      </c>
      <c r="K27" s="68">
        <v>3779600</v>
      </c>
      <c r="L27" s="22">
        <v>25</v>
      </c>
      <c r="M27" s="68">
        <v>684797760</v>
      </c>
      <c r="N27" s="22">
        <v>49</v>
      </c>
      <c r="O27" s="68">
        <v>5599880</v>
      </c>
      <c r="P27" s="22">
        <v>40</v>
      </c>
      <c r="Q27" s="68">
        <v>7673670</v>
      </c>
      <c r="R27" s="22">
        <v>40</v>
      </c>
      <c r="S27" s="68">
        <v>2865040</v>
      </c>
      <c r="T27" s="22">
        <v>19</v>
      </c>
      <c r="U27" s="22"/>
    </row>
    <row r="28" spans="1:21" x14ac:dyDescent="0.3">
      <c r="A28" s="21">
        <v>27</v>
      </c>
      <c r="B28" s="1" t="s">
        <v>22</v>
      </c>
      <c r="C28" s="92">
        <f t="shared" si="0"/>
        <v>182</v>
      </c>
      <c r="D28" s="15">
        <v>12</v>
      </c>
      <c r="E28" s="68">
        <v>0</v>
      </c>
      <c r="F28" s="22">
        <v>0</v>
      </c>
      <c r="G28" s="68">
        <v>1766330</v>
      </c>
      <c r="H28" s="22">
        <v>31</v>
      </c>
      <c r="I28" s="68">
        <v>14426790</v>
      </c>
      <c r="J28" s="22">
        <v>28</v>
      </c>
      <c r="K28" s="68">
        <v>0</v>
      </c>
      <c r="L28" s="22">
        <v>0</v>
      </c>
      <c r="M28" s="68">
        <v>316495500</v>
      </c>
      <c r="N28" s="22">
        <v>25</v>
      </c>
      <c r="O28" s="68">
        <v>5273420</v>
      </c>
      <c r="P28" s="22">
        <v>31</v>
      </c>
      <c r="Q28" s="68">
        <v>0</v>
      </c>
      <c r="R28" s="22">
        <v>0</v>
      </c>
      <c r="S28" s="68">
        <v>8431680</v>
      </c>
      <c r="T28" s="22">
        <v>67</v>
      </c>
      <c r="U28" s="22"/>
    </row>
    <row r="29" spans="1:21" x14ac:dyDescent="0.3">
      <c r="A29" s="21">
        <v>28</v>
      </c>
      <c r="B29" s="1" t="s">
        <v>83</v>
      </c>
      <c r="C29" s="93">
        <v>0</v>
      </c>
      <c r="D29" s="15">
        <v>0</v>
      </c>
      <c r="E29" s="68">
        <v>0</v>
      </c>
      <c r="F29" s="22">
        <v>0</v>
      </c>
      <c r="G29" s="68">
        <v>0</v>
      </c>
      <c r="H29" s="22">
        <v>0</v>
      </c>
      <c r="I29" s="68">
        <v>0</v>
      </c>
      <c r="J29" s="22">
        <v>0</v>
      </c>
      <c r="K29" s="68">
        <v>0</v>
      </c>
      <c r="L29" s="22">
        <v>0</v>
      </c>
      <c r="M29" s="68">
        <v>0</v>
      </c>
      <c r="N29" s="22">
        <v>0</v>
      </c>
      <c r="O29" s="68">
        <v>0</v>
      </c>
      <c r="P29" s="22">
        <v>0</v>
      </c>
      <c r="Q29" s="68">
        <v>0</v>
      </c>
      <c r="R29" s="22">
        <v>0</v>
      </c>
      <c r="S29" s="68">
        <v>0</v>
      </c>
      <c r="T29" s="22">
        <v>0</v>
      </c>
      <c r="U29" s="22"/>
    </row>
    <row r="30" spans="1:21" x14ac:dyDescent="0.3">
      <c r="A30" s="21">
        <v>29</v>
      </c>
      <c r="B30" s="1" t="s">
        <v>179</v>
      </c>
      <c r="C30" s="93">
        <v>0</v>
      </c>
      <c r="D30" s="15">
        <v>0</v>
      </c>
      <c r="E30" s="68">
        <v>0</v>
      </c>
      <c r="F30" s="22">
        <v>0</v>
      </c>
      <c r="G30" s="68">
        <v>0</v>
      </c>
      <c r="H30" s="22">
        <v>0</v>
      </c>
      <c r="I30" s="68">
        <v>0</v>
      </c>
      <c r="J30" s="22">
        <v>0</v>
      </c>
      <c r="K30" s="68">
        <v>0</v>
      </c>
      <c r="L30" s="22">
        <v>0</v>
      </c>
      <c r="M30" s="68">
        <v>0</v>
      </c>
      <c r="N30" s="22">
        <v>0</v>
      </c>
      <c r="O30" s="68">
        <v>0</v>
      </c>
      <c r="P30" s="22">
        <v>0</v>
      </c>
      <c r="Q30" s="68">
        <v>0</v>
      </c>
      <c r="R30" s="22">
        <v>0</v>
      </c>
      <c r="S30" s="68">
        <v>0</v>
      </c>
      <c r="T30" s="22">
        <v>0</v>
      </c>
      <c r="U30" s="22"/>
    </row>
    <row r="31" spans="1:21" x14ac:dyDescent="0.3">
      <c r="A31" s="21">
        <v>30</v>
      </c>
      <c r="B31" s="1" t="s">
        <v>71</v>
      </c>
      <c r="C31" s="93">
        <v>0</v>
      </c>
      <c r="D31" s="15">
        <v>0</v>
      </c>
      <c r="E31" s="68">
        <v>0</v>
      </c>
      <c r="F31" s="22">
        <v>0</v>
      </c>
      <c r="G31" s="68">
        <v>0</v>
      </c>
      <c r="H31" s="22">
        <v>0</v>
      </c>
      <c r="I31" s="68">
        <v>0</v>
      </c>
      <c r="J31" s="22">
        <v>0</v>
      </c>
      <c r="K31" s="68">
        <v>0</v>
      </c>
      <c r="L31" s="22">
        <v>0</v>
      </c>
      <c r="M31" s="68">
        <v>0</v>
      </c>
      <c r="N31" s="22">
        <v>0</v>
      </c>
      <c r="O31" s="68">
        <v>0</v>
      </c>
      <c r="P31" s="22">
        <v>0</v>
      </c>
      <c r="Q31" s="68">
        <v>0</v>
      </c>
      <c r="R31" s="22">
        <v>0</v>
      </c>
      <c r="S31" s="68">
        <v>0</v>
      </c>
      <c r="T31" s="22">
        <v>0</v>
      </c>
      <c r="U31" s="22"/>
    </row>
    <row r="32" spans="1:21" x14ac:dyDescent="0.3">
      <c r="A32" s="21">
        <v>31</v>
      </c>
      <c r="B32" s="1" t="s">
        <v>209</v>
      </c>
      <c r="C32" s="93">
        <v>0</v>
      </c>
      <c r="D32" s="15">
        <v>0</v>
      </c>
      <c r="E32" s="68">
        <v>0</v>
      </c>
      <c r="F32" s="22">
        <v>0</v>
      </c>
      <c r="G32" s="68">
        <v>0</v>
      </c>
      <c r="H32" s="22">
        <v>0</v>
      </c>
      <c r="I32" s="68">
        <v>0</v>
      </c>
      <c r="J32" s="22">
        <v>0</v>
      </c>
      <c r="K32" s="68">
        <v>0</v>
      </c>
      <c r="L32" s="22">
        <v>0</v>
      </c>
      <c r="M32" s="68">
        <v>0</v>
      </c>
      <c r="N32" s="22">
        <v>0</v>
      </c>
      <c r="O32" s="68">
        <v>0</v>
      </c>
      <c r="P32" s="22">
        <v>0</v>
      </c>
      <c r="Q32" s="68">
        <v>0</v>
      </c>
      <c r="R32" s="22">
        <v>0</v>
      </c>
      <c r="S32" s="68">
        <v>0</v>
      </c>
      <c r="T32" s="22">
        <v>0</v>
      </c>
      <c r="U32" s="22"/>
    </row>
    <row r="33" spans="1:21" x14ac:dyDescent="0.3">
      <c r="A33" s="21">
        <v>32</v>
      </c>
      <c r="B33" s="1" t="s">
        <v>212</v>
      </c>
      <c r="C33" s="93">
        <v>0</v>
      </c>
      <c r="D33" s="15">
        <v>0</v>
      </c>
      <c r="E33" s="68">
        <v>0</v>
      </c>
      <c r="F33" s="22">
        <v>0</v>
      </c>
      <c r="G33" s="68">
        <v>0</v>
      </c>
      <c r="H33" s="22">
        <v>0</v>
      </c>
      <c r="I33" s="68">
        <v>0</v>
      </c>
      <c r="J33" s="22">
        <v>0</v>
      </c>
      <c r="K33" s="68">
        <v>0</v>
      </c>
      <c r="L33" s="22">
        <v>0</v>
      </c>
      <c r="M33" s="68">
        <v>0</v>
      </c>
      <c r="N33" s="22">
        <v>0</v>
      </c>
      <c r="O33" s="68">
        <v>0</v>
      </c>
      <c r="P33" s="22">
        <v>0</v>
      </c>
      <c r="Q33" s="68">
        <v>0</v>
      </c>
      <c r="R33" s="22">
        <v>0</v>
      </c>
      <c r="S33" s="68">
        <v>0</v>
      </c>
      <c r="T33" s="22">
        <v>0</v>
      </c>
      <c r="U33" s="22"/>
    </row>
    <row r="34" spans="1:21" x14ac:dyDescent="0.3">
      <c r="O34" s="71"/>
    </row>
    <row r="35" spans="1:21" x14ac:dyDescent="0.3">
      <c r="A35" s="66" t="s">
        <v>279</v>
      </c>
    </row>
  </sheetData>
  <sortState ref="A2:U33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topLeftCell="A10" workbookViewId="0">
      <selection activeCell="A34" sqref="A34"/>
    </sheetView>
  </sheetViews>
  <sheetFormatPr defaultRowHeight="14.4" x14ac:dyDescent="0.3"/>
  <cols>
    <col min="1" max="1" width="24.6640625" bestFit="1" customWidth="1"/>
    <col min="2" max="2" width="16.109375" bestFit="1" customWidth="1"/>
  </cols>
  <sheetData>
    <row r="1" spans="1:3" ht="15" x14ac:dyDescent="0.25">
      <c r="A1" s="3" t="s">
        <v>207</v>
      </c>
    </row>
    <row r="3" spans="1:3" ht="15" x14ac:dyDescent="0.25">
      <c r="A3" s="62" t="s">
        <v>201</v>
      </c>
    </row>
    <row r="5" spans="1:3" ht="15" x14ac:dyDescent="0.25">
      <c r="A5" s="17" t="s">
        <v>32</v>
      </c>
      <c r="B5" s="17" t="s">
        <v>1</v>
      </c>
      <c r="C5" s="17" t="s">
        <v>33</v>
      </c>
    </row>
    <row r="6" spans="1:3" ht="15" x14ac:dyDescent="0.25">
      <c r="A6" s="15">
        <v>1</v>
      </c>
      <c r="B6" s="15" t="s">
        <v>8</v>
      </c>
      <c r="C6" s="15">
        <v>2</v>
      </c>
    </row>
    <row r="7" spans="1:3" ht="15" x14ac:dyDescent="0.25">
      <c r="A7" s="15">
        <v>2</v>
      </c>
      <c r="B7" s="15" t="s">
        <v>17</v>
      </c>
      <c r="C7" s="15">
        <v>0</v>
      </c>
    </row>
    <row r="8" spans="1:3" ht="15" x14ac:dyDescent="0.25">
      <c r="A8" s="15">
        <v>3</v>
      </c>
      <c r="B8" s="15" t="s">
        <v>20</v>
      </c>
      <c r="C8" s="15">
        <v>1</v>
      </c>
    </row>
    <row r="9" spans="1:3" ht="15" x14ac:dyDescent="0.25">
      <c r="A9" s="15">
        <v>4</v>
      </c>
      <c r="B9" s="15" t="s">
        <v>21</v>
      </c>
      <c r="C9" s="15">
        <v>4</v>
      </c>
    </row>
    <row r="10" spans="1:3" ht="15" x14ac:dyDescent="0.25">
      <c r="A10" s="42"/>
      <c r="B10" s="42"/>
      <c r="C10" s="42"/>
    </row>
    <row r="11" spans="1:3" ht="15" x14ac:dyDescent="0.25">
      <c r="A11" s="62" t="s">
        <v>202</v>
      </c>
      <c r="B11" s="42"/>
      <c r="C11" s="42"/>
    </row>
    <row r="12" spans="1:3" ht="15" x14ac:dyDescent="0.25">
      <c r="A12" s="42"/>
      <c r="B12" s="42"/>
      <c r="C12" s="42"/>
    </row>
    <row r="13" spans="1:3" ht="15" x14ac:dyDescent="0.25">
      <c r="A13" s="17" t="s">
        <v>32</v>
      </c>
      <c r="B13" s="17" t="s">
        <v>1</v>
      </c>
      <c r="C13" s="17" t="s">
        <v>33</v>
      </c>
    </row>
    <row r="14" spans="1:3" ht="15" x14ac:dyDescent="0.25">
      <c r="A14" s="15">
        <v>1</v>
      </c>
      <c r="B14" s="15" t="str">
        <f>B6</f>
        <v>Derek Thomson</v>
      </c>
      <c r="C14" s="15">
        <v>4</v>
      </c>
    </row>
    <row r="15" spans="1:3" ht="15" x14ac:dyDescent="0.25">
      <c r="A15" s="15">
        <v>2</v>
      </c>
      <c r="B15" s="15" t="str">
        <f>B7</f>
        <v>Jonathan Puckrin</v>
      </c>
      <c r="C15" s="15">
        <v>0</v>
      </c>
    </row>
    <row r="16" spans="1:3" ht="15" x14ac:dyDescent="0.25">
      <c r="A16" s="15">
        <v>3</v>
      </c>
      <c r="B16" s="15" t="str">
        <f>B8</f>
        <v>Ryan Jabs</v>
      </c>
      <c r="C16" s="15">
        <v>1</v>
      </c>
    </row>
    <row r="17" spans="1:3" ht="15" x14ac:dyDescent="0.25">
      <c r="A17" s="15">
        <v>4</v>
      </c>
      <c r="B17" s="15" t="str">
        <f>B9</f>
        <v>Ryan James</v>
      </c>
      <c r="C17" s="15">
        <v>2</v>
      </c>
    </row>
    <row r="18" spans="1:3" ht="15" x14ac:dyDescent="0.25">
      <c r="A18" s="42"/>
      <c r="B18" s="42"/>
      <c r="C18" s="42"/>
    </row>
    <row r="19" spans="1:3" ht="15" x14ac:dyDescent="0.25">
      <c r="A19" s="62" t="s">
        <v>278</v>
      </c>
      <c r="B19" s="42"/>
      <c r="C19" s="42"/>
    </row>
    <row r="20" spans="1:3" x14ac:dyDescent="0.3">
      <c r="A20" s="42"/>
      <c r="B20" s="42"/>
      <c r="C20" s="42"/>
    </row>
    <row r="21" spans="1:3" x14ac:dyDescent="0.3">
      <c r="A21" s="17" t="s">
        <v>32</v>
      </c>
      <c r="B21" s="17" t="s">
        <v>1</v>
      </c>
      <c r="C21" s="17" t="s">
        <v>33</v>
      </c>
    </row>
    <row r="22" spans="1:3" x14ac:dyDescent="0.3">
      <c r="A22" s="15">
        <v>1</v>
      </c>
      <c r="B22" s="15" t="str">
        <f>B6</f>
        <v>Derek Thomson</v>
      </c>
      <c r="C22" s="15">
        <v>2</v>
      </c>
    </row>
    <row r="23" spans="1:3" x14ac:dyDescent="0.3">
      <c r="A23" s="15">
        <v>2</v>
      </c>
      <c r="B23" s="15" t="str">
        <f>B7</f>
        <v>Jonathan Puckrin</v>
      </c>
      <c r="C23" s="15">
        <v>1</v>
      </c>
    </row>
    <row r="24" spans="1:3" x14ac:dyDescent="0.3">
      <c r="A24" s="15">
        <v>3</v>
      </c>
      <c r="B24" s="15" t="str">
        <f>B8</f>
        <v>Ryan Jabs</v>
      </c>
      <c r="C24" s="15">
        <v>0</v>
      </c>
    </row>
    <row r="25" spans="1:3" x14ac:dyDescent="0.3">
      <c r="A25" s="15">
        <v>4</v>
      </c>
      <c r="B25" s="15" t="str">
        <f>B9</f>
        <v>Ryan James</v>
      </c>
      <c r="C25" s="15">
        <v>4</v>
      </c>
    </row>
    <row r="27" spans="1:3" x14ac:dyDescent="0.3">
      <c r="A27" s="62" t="s">
        <v>176</v>
      </c>
    </row>
    <row r="29" spans="1:3" x14ac:dyDescent="0.3">
      <c r="A29" s="17" t="s">
        <v>32</v>
      </c>
      <c r="B29" s="17" t="s">
        <v>1</v>
      </c>
      <c r="C29" s="17" t="s">
        <v>33</v>
      </c>
    </row>
    <row r="30" spans="1:3" x14ac:dyDescent="0.3">
      <c r="A30" s="15">
        <v>2</v>
      </c>
      <c r="B30" s="15" t="str">
        <f>B6</f>
        <v>Derek Thomson</v>
      </c>
      <c r="C30" s="15">
        <f>SUM(C6+C14+C22)</f>
        <v>8</v>
      </c>
    </row>
    <row r="31" spans="1:3" x14ac:dyDescent="0.3">
      <c r="A31" s="15">
        <v>4</v>
      </c>
      <c r="B31" s="15" t="str">
        <f>B7</f>
        <v>Jonathan Puckrin</v>
      </c>
      <c r="C31" s="15">
        <f>SUM(C7+C15+C23)</f>
        <v>1</v>
      </c>
    </row>
    <row r="32" spans="1:3" x14ac:dyDescent="0.3">
      <c r="A32" s="15">
        <v>3</v>
      </c>
      <c r="B32" s="15" t="str">
        <f>B8</f>
        <v>Ryan Jabs</v>
      </c>
      <c r="C32" s="15">
        <f>SUM(C8+C16+C24)</f>
        <v>2</v>
      </c>
    </row>
    <row r="33" spans="1:3" x14ac:dyDescent="0.3">
      <c r="A33" s="15">
        <v>1</v>
      </c>
      <c r="B33" s="15" t="str">
        <f>B9</f>
        <v>Ryan James</v>
      </c>
      <c r="C33" s="15">
        <f>SUM(C9+C17+C25)</f>
        <v>10</v>
      </c>
    </row>
    <row r="35" spans="1:3" x14ac:dyDescent="0.3">
      <c r="A35" s="62" t="s">
        <v>206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4" sqref="M14"/>
    </sheetView>
  </sheetViews>
  <sheetFormatPr defaultColWidth="45.21875" defaultRowHeight="14.4" x14ac:dyDescent="0.3"/>
  <cols>
    <col min="1" max="1" width="4.77734375" bestFit="1" customWidth="1"/>
    <col min="2" max="2" width="19.44140625" bestFit="1" customWidth="1"/>
    <col min="3" max="3" width="11.77734375" bestFit="1" customWidth="1"/>
    <col min="4" max="4" width="9.6640625" bestFit="1" customWidth="1"/>
    <col min="5" max="5" width="6.21875" bestFit="1" customWidth="1"/>
    <col min="6" max="6" width="6.44140625" bestFit="1" customWidth="1"/>
    <col min="7" max="7" width="4.77734375" bestFit="1" customWidth="1"/>
    <col min="8" max="8" width="18.33203125" bestFit="1" customWidth="1"/>
    <col min="9" max="9" width="11.77734375" bestFit="1" customWidth="1"/>
    <col min="10" max="10" width="9.6640625" bestFit="1" customWidth="1"/>
    <col min="11" max="11" width="6.21875" bestFit="1" customWidth="1"/>
    <col min="12" max="12" width="6.44140625" bestFit="1" customWidth="1"/>
  </cols>
  <sheetData>
    <row r="1" spans="1:12" x14ac:dyDescent="0.3">
      <c r="A1" s="3" t="s">
        <v>273</v>
      </c>
    </row>
    <row r="2" spans="1:12" ht="15" thickBot="1" x14ac:dyDescent="0.35"/>
    <row r="3" spans="1:12" ht="15" thickBot="1" x14ac:dyDescent="0.35">
      <c r="A3" s="78" t="s">
        <v>215</v>
      </c>
      <c r="B3" s="78" t="s">
        <v>216</v>
      </c>
      <c r="C3" s="78" t="s">
        <v>217</v>
      </c>
      <c r="D3" s="78" t="s">
        <v>218</v>
      </c>
      <c r="E3" s="78" t="s">
        <v>219</v>
      </c>
      <c r="F3" s="78" t="s">
        <v>220</v>
      </c>
      <c r="G3" s="78" t="s">
        <v>215</v>
      </c>
      <c r="H3" s="78" t="s">
        <v>216</v>
      </c>
      <c r="I3" s="78" t="s">
        <v>217</v>
      </c>
      <c r="J3" s="78" t="s">
        <v>218</v>
      </c>
      <c r="K3" s="78" t="s">
        <v>219</v>
      </c>
      <c r="L3" s="78" t="s">
        <v>220</v>
      </c>
    </row>
    <row r="4" spans="1:12" ht="15" thickBot="1" x14ac:dyDescent="0.35">
      <c r="A4" s="82">
        <v>1</v>
      </c>
      <c r="B4" s="81" t="s">
        <v>221</v>
      </c>
      <c r="C4" s="80" t="s">
        <v>222</v>
      </c>
      <c r="D4" s="79">
        <v>244</v>
      </c>
      <c r="E4" s="79">
        <v>61.88</v>
      </c>
      <c r="F4" s="79">
        <v>11</v>
      </c>
      <c r="G4" s="82">
        <v>26</v>
      </c>
      <c r="H4" s="81" t="s">
        <v>249</v>
      </c>
      <c r="I4" s="80"/>
      <c r="J4" s="79">
        <v>5701</v>
      </c>
      <c r="K4" s="79">
        <v>4.4000000000000004</v>
      </c>
      <c r="L4" s="79">
        <v>9</v>
      </c>
    </row>
    <row r="5" spans="1:12" ht="15" thickBot="1" x14ac:dyDescent="0.35">
      <c r="A5" s="82">
        <v>2</v>
      </c>
      <c r="B5" s="81" t="s">
        <v>223</v>
      </c>
      <c r="C5" s="80" t="s">
        <v>222</v>
      </c>
      <c r="D5" s="79">
        <v>1287</v>
      </c>
      <c r="E5" s="79">
        <v>30.66</v>
      </c>
      <c r="F5" s="79">
        <v>11</v>
      </c>
      <c r="G5" s="82">
        <v>27</v>
      </c>
      <c r="H5" s="81" t="s">
        <v>250</v>
      </c>
      <c r="I5" s="80"/>
      <c r="J5" s="79">
        <v>5807</v>
      </c>
      <c r="K5" s="79">
        <v>4.2300000000000004</v>
      </c>
      <c r="L5" s="79">
        <v>2</v>
      </c>
    </row>
    <row r="6" spans="1:12" ht="15" thickBot="1" x14ac:dyDescent="0.35">
      <c r="A6" s="82">
        <v>3</v>
      </c>
      <c r="B6" s="81" t="s">
        <v>224</v>
      </c>
      <c r="C6" s="80" t="s">
        <v>222</v>
      </c>
      <c r="D6" s="79">
        <v>1722</v>
      </c>
      <c r="E6" s="79">
        <v>27.21</v>
      </c>
      <c r="F6" s="79">
        <v>12</v>
      </c>
      <c r="G6" s="82">
        <v>28</v>
      </c>
      <c r="H6" s="81" t="s">
        <v>251</v>
      </c>
      <c r="I6" s="80" t="s">
        <v>222</v>
      </c>
      <c r="J6" s="79">
        <v>5090</v>
      </c>
      <c r="K6" s="79">
        <v>4.12</v>
      </c>
      <c r="L6" s="79">
        <v>8</v>
      </c>
    </row>
    <row r="7" spans="1:12" ht="15" thickBot="1" x14ac:dyDescent="0.35">
      <c r="A7" s="82">
        <v>4</v>
      </c>
      <c r="B7" s="81" t="s">
        <v>225</v>
      </c>
      <c r="C7" s="80" t="s">
        <v>226</v>
      </c>
      <c r="D7" s="79">
        <v>2080</v>
      </c>
      <c r="E7" s="79">
        <v>22.33</v>
      </c>
      <c r="F7" s="79">
        <v>5</v>
      </c>
      <c r="G7" s="82">
        <v>29</v>
      </c>
      <c r="H7" s="81" t="s">
        <v>274</v>
      </c>
      <c r="I7" s="80" t="s">
        <v>226</v>
      </c>
      <c r="J7" s="79">
        <v>4716</v>
      </c>
      <c r="K7" s="79">
        <v>3.72</v>
      </c>
      <c r="L7" s="79">
        <v>4</v>
      </c>
    </row>
    <row r="8" spans="1:12" ht="15" thickBot="1" x14ac:dyDescent="0.35">
      <c r="A8" s="82">
        <v>5</v>
      </c>
      <c r="B8" s="81" t="s">
        <v>227</v>
      </c>
      <c r="C8" s="80" t="s">
        <v>222</v>
      </c>
      <c r="D8" s="79">
        <v>3347</v>
      </c>
      <c r="E8" s="79">
        <v>11.44</v>
      </c>
      <c r="F8" s="79">
        <v>11</v>
      </c>
      <c r="G8" s="82">
        <v>30</v>
      </c>
      <c r="H8" s="81" t="s">
        <v>252</v>
      </c>
      <c r="I8" s="80" t="s">
        <v>226</v>
      </c>
      <c r="J8" s="79">
        <v>5863</v>
      </c>
      <c r="K8" s="79">
        <v>3.61</v>
      </c>
      <c r="L8" s="79">
        <v>9</v>
      </c>
    </row>
    <row r="9" spans="1:12" ht="15" thickBot="1" x14ac:dyDescent="0.35">
      <c r="A9" s="82">
        <v>6</v>
      </c>
      <c r="B9" s="81" t="s">
        <v>228</v>
      </c>
      <c r="C9" s="80"/>
      <c r="D9" s="79">
        <v>3769</v>
      </c>
      <c r="E9" s="79">
        <v>10.54</v>
      </c>
      <c r="F9" s="79">
        <v>9</v>
      </c>
      <c r="G9" s="82">
        <v>31</v>
      </c>
      <c r="H9" s="81" t="s">
        <v>253</v>
      </c>
      <c r="I9" s="80"/>
      <c r="J9" s="79">
        <v>6345</v>
      </c>
      <c r="K9" s="79">
        <v>3.46</v>
      </c>
      <c r="L9" s="79">
        <v>2</v>
      </c>
    </row>
    <row r="10" spans="1:12" ht="15" thickBot="1" x14ac:dyDescent="0.35">
      <c r="A10" s="82">
        <v>7</v>
      </c>
      <c r="B10" s="81" t="s">
        <v>229</v>
      </c>
      <c r="C10" s="80" t="s">
        <v>226</v>
      </c>
      <c r="D10" s="79">
        <v>3910</v>
      </c>
      <c r="E10" s="79">
        <v>9.8699999999999992</v>
      </c>
      <c r="F10" s="79">
        <v>8</v>
      </c>
      <c r="G10" s="82">
        <v>32</v>
      </c>
      <c r="H10" s="81" t="s">
        <v>254</v>
      </c>
      <c r="I10" s="80"/>
      <c r="J10" s="79">
        <v>6529</v>
      </c>
      <c r="K10" s="79">
        <v>3.26</v>
      </c>
      <c r="L10" s="79">
        <v>6</v>
      </c>
    </row>
    <row r="11" spans="1:12" ht="15" thickBot="1" x14ac:dyDescent="0.35">
      <c r="A11" s="82">
        <v>8</v>
      </c>
      <c r="B11" s="81" t="s">
        <v>230</v>
      </c>
      <c r="C11" s="80" t="s">
        <v>231</v>
      </c>
      <c r="D11" s="79">
        <v>2288</v>
      </c>
      <c r="E11" s="79">
        <v>9.7799999999999994</v>
      </c>
      <c r="F11" s="79">
        <v>11</v>
      </c>
      <c r="G11" s="82">
        <v>33</v>
      </c>
      <c r="H11" s="81" t="s">
        <v>255</v>
      </c>
      <c r="I11" s="80"/>
      <c r="J11" s="79">
        <v>6580</v>
      </c>
      <c r="K11" s="79">
        <v>3.21</v>
      </c>
      <c r="L11" s="79">
        <v>2</v>
      </c>
    </row>
    <row r="12" spans="1:12" ht="15" thickBot="1" x14ac:dyDescent="0.35">
      <c r="A12" s="82">
        <v>9</v>
      </c>
      <c r="B12" s="81" t="s">
        <v>232</v>
      </c>
      <c r="C12" s="80"/>
      <c r="D12" s="79">
        <v>3730</v>
      </c>
      <c r="E12" s="79">
        <v>9.65</v>
      </c>
      <c r="F12" s="79">
        <v>10</v>
      </c>
      <c r="G12" s="82">
        <v>34</v>
      </c>
      <c r="H12" s="81" t="s">
        <v>256</v>
      </c>
      <c r="I12" s="80"/>
      <c r="J12" s="79">
        <v>6785</v>
      </c>
      <c r="K12" s="79">
        <v>3.01</v>
      </c>
      <c r="L12" s="79">
        <v>7</v>
      </c>
    </row>
    <row r="13" spans="1:12" ht="15" thickBot="1" x14ac:dyDescent="0.35">
      <c r="A13" s="82">
        <v>10</v>
      </c>
      <c r="B13" s="81" t="s">
        <v>233</v>
      </c>
      <c r="C13" s="80" t="s">
        <v>222</v>
      </c>
      <c r="D13" s="79">
        <v>3717</v>
      </c>
      <c r="E13" s="79">
        <v>9.49</v>
      </c>
      <c r="F13" s="79">
        <v>11</v>
      </c>
      <c r="G13" s="82">
        <v>35</v>
      </c>
      <c r="H13" s="81" t="s">
        <v>257</v>
      </c>
      <c r="I13" s="80"/>
      <c r="J13" s="79">
        <v>6860</v>
      </c>
      <c r="K13" s="79">
        <v>2.94</v>
      </c>
      <c r="L13" s="79">
        <v>2</v>
      </c>
    </row>
    <row r="14" spans="1:12" ht="15" thickBot="1" x14ac:dyDescent="0.35">
      <c r="A14" s="82">
        <v>11</v>
      </c>
      <c r="B14" s="81" t="s">
        <v>234</v>
      </c>
      <c r="C14" s="80" t="s">
        <v>222</v>
      </c>
      <c r="D14" s="79">
        <v>2426</v>
      </c>
      <c r="E14" s="79">
        <v>9.1999999999999993</v>
      </c>
      <c r="F14" s="79">
        <v>9</v>
      </c>
      <c r="G14" s="82">
        <v>36</v>
      </c>
      <c r="H14" s="81" t="s">
        <v>258</v>
      </c>
      <c r="I14" s="80"/>
      <c r="J14" s="79">
        <v>6872</v>
      </c>
      <c r="K14" s="79">
        <v>2.93</v>
      </c>
      <c r="L14" s="79">
        <v>5</v>
      </c>
    </row>
    <row r="15" spans="1:12" ht="15" thickBot="1" x14ac:dyDescent="0.35">
      <c r="A15" s="82">
        <v>12</v>
      </c>
      <c r="B15" s="81" t="s">
        <v>235</v>
      </c>
      <c r="C15" s="80" t="s">
        <v>222</v>
      </c>
      <c r="D15" s="79">
        <v>2267</v>
      </c>
      <c r="E15" s="79">
        <v>7.43</v>
      </c>
      <c r="F15" s="79">
        <v>10</v>
      </c>
      <c r="G15" s="82">
        <v>37</v>
      </c>
      <c r="H15" s="81" t="s">
        <v>259</v>
      </c>
      <c r="I15" s="80" t="s">
        <v>222</v>
      </c>
      <c r="J15" s="79">
        <v>6883</v>
      </c>
      <c r="K15" s="79">
        <v>2.92</v>
      </c>
      <c r="L15" s="79">
        <v>2</v>
      </c>
    </row>
    <row r="16" spans="1:12" ht="15" thickBot="1" x14ac:dyDescent="0.35">
      <c r="A16" s="82">
        <v>13</v>
      </c>
      <c r="B16" s="81" t="s">
        <v>236</v>
      </c>
      <c r="C16" s="80" t="s">
        <v>222</v>
      </c>
      <c r="D16" s="79">
        <v>4025</v>
      </c>
      <c r="E16" s="79">
        <v>7.36</v>
      </c>
      <c r="F16" s="79">
        <v>11</v>
      </c>
      <c r="G16" s="82">
        <v>38</v>
      </c>
      <c r="H16" s="81" t="s">
        <v>260</v>
      </c>
      <c r="I16" s="80"/>
      <c r="J16" s="79">
        <v>6905</v>
      </c>
      <c r="K16" s="79">
        <v>2.9</v>
      </c>
      <c r="L16" s="79">
        <v>8</v>
      </c>
    </row>
    <row r="17" spans="1:12" ht="15" thickBot="1" x14ac:dyDescent="0.35">
      <c r="A17" s="82">
        <v>14</v>
      </c>
      <c r="B17" s="81" t="s">
        <v>237</v>
      </c>
      <c r="C17" s="80" t="s">
        <v>222</v>
      </c>
      <c r="D17" s="79">
        <v>3644</v>
      </c>
      <c r="E17" s="79">
        <v>7.32</v>
      </c>
      <c r="F17" s="79">
        <v>12</v>
      </c>
      <c r="G17" s="82">
        <v>39</v>
      </c>
      <c r="H17" s="81" t="s">
        <v>261</v>
      </c>
      <c r="I17" s="80" t="s">
        <v>222</v>
      </c>
      <c r="J17" s="79">
        <v>6761</v>
      </c>
      <c r="K17" s="79">
        <v>2.78</v>
      </c>
      <c r="L17" s="79">
        <v>11</v>
      </c>
    </row>
    <row r="18" spans="1:12" ht="15" thickBot="1" x14ac:dyDescent="0.35">
      <c r="A18" s="82">
        <v>15</v>
      </c>
      <c r="B18" s="81" t="s">
        <v>238</v>
      </c>
      <c r="C18" s="80" t="s">
        <v>226</v>
      </c>
      <c r="D18" s="79">
        <v>4545</v>
      </c>
      <c r="E18" s="79">
        <v>7.2</v>
      </c>
      <c r="F18" s="79">
        <v>2</v>
      </c>
      <c r="G18" s="82">
        <v>40</v>
      </c>
      <c r="H18" s="81" t="s">
        <v>262</v>
      </c>
      <c r="I18" s="80" t="s">
        <v>226</v>
      </c>
      <c r="J18" s="79">
        <v>7179</v>
      </c>
      <c r="K18" s="79">
        <v>2.68</v>
      </c>
      <c r="L18" s="79">
        <v>8</v>
      </c>
    </row>
    <row r="19" spans="1:12" ht="15" thickBot="1" x14ac:dyDescent="0.35">
      <c r="A19" s="87">
        <v>16</v>
      </c>
      <c r="B19" s="88" t="s">
        <v>239</v>
      </c>
      <c r="C19" s="89" t="s">
        <v>222</v>
      </c>
      <c r="D19" s="90">
        <v>4015</v>
      </c>
      <c r="E19" s="90">
        <v>7.1</v>
      </c>
      <c r="F19" s="90">
        <v>10</v>
      </c>
      <c r="G19" s="82">
        <v>41</v>
      </c>
      <c r="H19" s="81" t="s">
        <v>263</v>
      </c>
      <c r="I19" s="80"/>
      <c r="J19" s="79">
        <v>7199</v>
      </c>
      <c r="K19" s="79">
        <v>2.66</v>
      </c>
      <c r="L19" s="79">
        <v>6</v>
      </c>
    </row>
    <row r="20" spans="1:12" ht="15" thickBot="1" x14ac:dyDescent="0.35">
      <c r="A20" s="83">
        <v>17</v>
      </c>
      <c r="B20" s="84" t="s">
        <v>240</v>
      </c>
      <c r="C20" s="85" t="s">
        <v>222</v>
      </c>
      <c r="D20" s="86">
        <v>4455</v>
      </c>
      <c r="E20" s="86">
        <v>6.44</v>
      </c>
      <c r="F20" s="86">
        <v>7</v>
      </c>
      <c r="G20" s="82">
        <v>42</v>
      </c>
      <c r="H20" s="81" t="s">
        <v>264</v>
      </c>
      <c r="I20" s="80"/>
      <c r="J20" s="79">
        <v>7447</v>
      </c>
      <c r="K20" s="79">
        <v>2.48</v>
      </c>
      <c r="L20" s="79">
        <v>3</v>
      </c>
    </row>
    <row r="21" spans="1:12" ht="15" thickBot="1" x14ac:dyDescent="0.35">
      <c r="A21" s="82">
        <v>18</v>
      </c>
      <c r="B21" s="81" t="s">
        <v>241</v>
      </c>
      <c r="C21" s="80" t="s">
        <v>222</v>
      </c>
      <c r="D21" s="79">
        <v>4752</v>
      </c>
      <c r="E21" s="79">
        <v>6.37</v>
      </c>
      <c r="F21" s="79">
        <v>10</v>
      </c>
      <c r="G21" s="82">
        <v>43</v>
      </c>
      <c r="H21" s="81" t="s">
        <v>265</v>
      </c>
      <c r="I21" s="80"/>
      <c r="J21" s="79">
        <v>7508</v>
      </c>
      <c r="K21" s="79">
        <v>2.44</v>
      </c>
      <c r="L21" s="79">
        <v>6</v>
      </c>
    </row>
    <row r="22" spans="1:12" ht="15" thickBot="1" x14ac:dyDescent="0.35">
      <c r="A22" s="82">
        <v>19</v>
      </c>
      <c r="B22" s="81" t="s">
        <v>242</v>
      </c>
      <c r="C22" s="80"/>
      <c r="D22" s="79">
        <v>4190</v>
      </c>
      <c r="E22" s="79">
        <v>5.66</v>
      </c>
      <c r="F22" s="79">
        <v>8</v>
      </c>
      <c r="G22" s="82">
        <v>44</v>
      </c>
      <c r="H22" s="81" t="s">
        <v>266</v>
      </c>
      <c r="I22" s="80"/>
      <c r="J22" s="79">
        <v>7525</v>
      </c>
      <c r="K22" s="79">
        <v>2.4300000000000002</v>
      </c>
      <c r="L22" s="79">
        <v>6</v>
      </c>
    </row>
    <row r="23" spans="1:12" ht="15" thickBot="1" x14ac:dyDescent="0.35">
      <c r="A23" s="82">
        <v>20</v>
      </c>
      <c r="B23" s="81" t="s">
        <v>243</v>
      </c>
      <c r="C23" s="80" t="s">
        <v>222</v>
      </c>
      <c r="D23" s="79">
        <v>4552</v>
      </c>
      <c r="E23" s="79">
        <v>5.59</v>
      </c>
      <c r="F23" s="79">
        <v>11</v>
      </c>
      <c r="G23" s="82">
        <v>45</v>
      </c>
      <c r="H23" s="81" t="s">
        <v>267</v>
      </c>
      <c r="I23" s="80"/>
      <c r="J23" s="79">
        <v>7524</v>
      </c>
      <c r="K23" s="79">
        <v>2.4300000000000002</v>
      </c>
      <c r="L23" s="79">
        <v>2</v>
      </c>
    </row>
    <row r="24" spans="1:12" ht="15" thickBot="1" x14ac:dyDescent="0.35">
      <c r="A24" s="82">
        <v>21</v>
      </c>
      <c r="B24" s="81" t="s">
        <v>244</v>
      </c>
      <c r="C24" s="80" t="s">
        <v>222</v>
      </c>
      <c r="D24" s="79">
        <v>4650</v>
      </c>
      <c r="E24" s="79">
        <v>5.07</v>
      </c>
      <c r="F24" s="79">
        <v>3</v>
      </c>
      <c r="G24" s="82">
        <v>46</v>
      </c>
      <c r="H24" s="81" t="s">
        <v>268</v>
      </c>
      <c r="I24" s="80"/>
      <c r="J24" s="79">
        <v>7547</v>
      </c>
      <c r="K24" s="79">
        <v>2.41</v>
      </c>
      <c r="L24" s="79">
        <v>8</v>
      </c>
    </row>
    <row r="25" spans="1:12" ht="15" thickBot="1" x14ac:dyDescent="0.35">
      <c r="A25" s="82">
        <v>22</v>
      </c>
      <c r="B25" s="81" t="s">
        <v>245</v>
      </c>
      <c r="C25" s="80" t="s">
        <v>222</v>
      </c>
      <c r="D25" s="79">
        <v>4573</v>
      </c>
      <c r="E25" s="79">
        <v>4.82</v>
      </c>
      <c r="F25" s="79">
        <v>10</v>
      </c>
      <c r="G25" s="82">
        <v>47</v>
      </c>
      <c r="H25" s="81" t="s">
        <v>269</v>
      </c>
      <c r="I25" s="80"/>
      <c r="J25" s="79">
        <v>7477</v>
      </c>
      <c r="K25" s="79">
        <v>2.39</v>
      </c>
      <c r="L25" s="79">
        <v>2</v>
      </c>
    </row>
    <row r="26" spans="1:12" ht="15" thickBot="1" x14ac:dyDescent="0.35">
      <c r="A26" s="82">
        <v>23</v>
      </c>
      <c r="B26" s="81" t="s">
        <v>246</v>
      </c>
      <c r="C26" s="80" t="s">
        <v>222</v>
      </c>
      <c r="D26" s="79">
        <v>5515</v>
      </c>
      <c r="E26" s="79">
        <v>4.75</v>
      </c>
      <c r="F26" s="79">
        <v>9</v>
      </c>
      <c r="G26" s="82">
        <v>48</v>
      </c>
      <c r="H26" s="81" t="s">
        <v>270</v>
      </c>
      <c r="I26" s="80" t="s">
        <v>222</v>
      </c>
      <c r="J26" s="79">
        <v>7557</v>
      </c>
      <c r="K26" s="79">
        <v>2.29</v>
      </c>
      <c r="L26" s="79">
        <v>2</v>
      </c>
    </row>
    <row r="27" spans="1:12" ht="15" thickBot="1" x14ac:dyDescent="0.35">
      <c r="A27" s="82">
        <v>24</v>
      </c>
      <c r="B27" s="81" t="s">
        <v>247</v>
      </c>
      <c r="C27" s="80"/>
      <c r="D27" s="79">
        <v>5488</v>
      </c>
      <c r="E27" s="79">
        <v>4.59</v>
      </c>
      <c r="F27" s="79">
        <v>10</v>
      </c>
      <c r="G27" s="82">
        <v>49</v>
      </c>
      <c r="H27" s="81" t="s">
        <v>271</v>
      </c>
      <c r="I27" s="80" t="s">
        <v>272</v>
      </c>
      <c r="J27" s="79">
        <v>7185</v>
      </c>
      <c r="K27" s="79">
        <v>2.2799999999999998</v>
      </c>
      <c r="L27" s="79">
        <v>4</v>
      </c>
    </row>
    <row r="28" spans="1:12" ht="15" thickBot="1" x14ac:dyDescent="0.35">
      <c r="A28" s="82">
        <v>25</v>
      </c>
      <c r="B28" s="81" t="s">
        <v>248</v>
      </c>
      <c r="C28" s="80"/>
      <c r="D28" s="79">
        <v>5628</v>
      </c>
      <c r="E28" s="79">
        <v>4.53</v>
      </c>
      <c r="F28" s="79">
        <v>5</v>
      </c>
      <c r="G28" s="82">
        <v>50</v>
      </c>
      <c r="H28" s="81" t="s">
        <v>275</v>
      </c>
      <c r="I28" s="80"/>
      <c r="J28" s="79">
        <v>7948</v>
      </c>
      <c r="K28" s="79">
        <v>2.17</v>
      </c>
      <c r="L28" s="79">
        <v>7</v>
      </c>
    </row>
  </sheetData>
  <hyperlinks>
    <hyperlink ref="B4" r:id="rId1" display="https://www.ifpapinball.com/player.php?t=p&amp;p=19034"/>
    <hyperlink ref="B5" r:id="rId2" display="https://www.ifpapinball.com/player.php?t=p&amp;p=31759"/>
    <hyperlink ref="B6" r:id="rId3" display="https://www.ifpapinball.com/player.php?t=p&amp;p=33630"/>
    <hyperlink ref="B7" r:id="rId4" display="https://www.ifpapinball.com/player.php?t=p&amp;p=42327"/>
    <hyperlink ref="B8" r:id="rId5" display="https://www.ifpapinball.com/player.php?t=p&amp;p=31783"/>
    <hyperlink ref="B9" r:id="rId6" display="https://www.ifpapinball.com/player.php?t=p&amp;p=41053"/>
    <hyperlink ref="B10" r:id="rId7" display="https://www.ifpapinball.com/player.php?t=p&amp;p=43683"/>
    <hyperlink ref="B11" r:id="rId8" display="https://www.ifpapinball.com/player.php?t=p&amp;p=27825"/>
    <hyperlink ref="B12" r:id="rId9" display="https://www.ifpapinball.com/player.php?t=p&amp;p=33634"/>
    <hyperlink ref="B13" r:id="rId10" display="https://www.ifpapinball.com/player.php?t=p&amp;p=33631"/>
    <hyperlink ref="B14" r:id="rId11" display="https://www.ifpapinball.com/player.php?t=p&amp;p=31757"/>
    <hyperlink ref="B15" r:id="rId12" display="https://www.ifpapinball.com/player.php?t=p&amp;p=31755"/>
    <hyperlink ref="B16" r:id="rId13" display="https://www.ifpapinball.com/player.php?t=p&amp;p=31789"/>
    <hyperlink ref="B17" r:id="rId14" display="https://www.ifpapinball.com/player.php?t=p&amp;p=31761"/>
    <hyperlink ref="B18" r:id="rId15" display="https://www.ifpapinball.com/player.php?t=p&amp;p=43686"/>
    <hyperlink ref="B19" r:id="rId16" display="https://www.ifpapinball.com/player.php?t=p&amp;p=31765"/>
    <hyperlink ref="B20" r:id="rId17" display="https://www.ifpapinball.com/player.php?t=p&amp;p=33636"/>
    <hyperlink ref="B21" r:id="rId18" display="https://www.ifpapinball.com/player.php?t=p&amp;p=40260"/>
    <hyperlink ref="B22" r:id="rId19" display="https://www.ifpapinball.com/player.php?t=p&amp;p=31767"/>
    <hyperlink ref="B23" r:id="rId20" display="https://www.ifpapinball.com/player.php?t=p&amp;p=33632"/>
    <hyperlink ref="B24" r:id="rId21" display="https://www.ifpapinball.com/player.php?t=p&amp;p=34895"/>
    <hyperlink ref="B25" r:id="rId22" display="https://www.ifpapinball.com/player.php?t=p&amp;p=33628"/>
    <hyperlink ref="B26" r:id="rId23" display="https://www.ifpapinball.com/player.php?t=p&amp;p=41055"/>
    <hyperlink ref="B27" r:id="rId24" display="https://www.ifpapinball.com/player.php?t=p&amp;p=40262"/>
    <hyperlink ref="B28" r:id="rId25" display="https://www.ifpapinball.com/player.php?t=p&amp;p=41057"/>
    <hyperlink ref="H4" r:id="rId26" display="https://www.ifpapinball.com/player.php?t=p&amp;p=41054"/>
    <hyperlink ref="H5" r:id="rId27" display="https://www.ifpapinball.com/player.php?t=p&amp;p=43717"/>
    <hyperlink ref="H6" r:id="rId28" display="https://www.ifpapinball.com/player.php?t=p&amp;p=33635"/>
    <hyperlink ref="H7" r:id="rId29" display="https://www.ifpapinball.com/player.php?t=p&amp;p=39627"/>
    <hyperlink ref="H8" r:id="rId30" display="https://www.ifpapinball.com/player.php?t=p&amp;p=34897"/>
    <hyperlink ref="H9" r:id="rId31" display="https://www.ifpapinball.com/player.php?t=p&amp;p=43684"/>
    <hyperlink ref="H10" r:id="rId32" display="https://www.ifpapinball.com/player.php?t=p&amp;p=41056"/>
    <hyperlink ref="H11" r:id="rId33" display="https://www.ifpapinball.com/player.php?t=p&amp;p=43682"/>
    <hyperlink ref="H12" r:id="rId34" display="https://www.ifpapinball.com/player.php?t=p&amp;p=43696"/>
    <hyperlink ref="H13" r:id="rId35" display="https://www.ifpapinball.com/player.php?t=p&amp;p=43681"/>
    <hyperlink ref="H14" r:id="rId36" display="https://www.ifpapinball.com/player.php?t=p&amp;p=43677"/>
    <hyperlink ref="H15" r:id="rId37" display="https://www.ifpapinball.com/player.php?t=p&amp;p=43679"/>
    <hyperlink ref="H16" r:id="rId38" display="https://www.ifpapinball.com/player.php?t=p&amp;p=14452"/>
    <hyperlink ref="H17" r:id="rId39" display="https://www.ifpapinball.com/player.php?t=p&amp;p=34896"/>
    <hyperlink ref="H18" r:id="rId40" display="https://www.ifpapinball.com/player.php?t=p&amp;p=43689"/>
    <hyperlink ref="H19" r:id="rId41" display="https://www.ifpapinball.com/player.php?t=p&amp;p=43691"/>
    <hyperlink ref="H20" r:id="rId42" display="https://www.ifpapinball.com/player.php?t=p&amp;p=43085"/>
    <hyperlink ref="H21" r:id="rId43" display="https://www.ifpapinball.com/player.php?t=p&amp;p=43695"/>
    <hyperlink ref="H22" r:id="rId44" display="https://www.ifpapinball.com/player.php?t=p&amp;p=43730"/>
    <hyperlink ref="H23" r:id="rId45" display="https://www.ifpapinball.com/player.php?t=p&amp;p=43680"/>
    <hyperlink ref="H24" r:id="rId46" display="https://www.ifpapinball.com/player.php?t=p&amp;p=41058"/>
    <hyperlink ref="H25" r:id="rId47" display="https://www.ifpapinball.com/player.php?t=p&amp;p=34890"/>
    <hyperlink ref="H26" r:id="rId48" display="https://www.ifpapinball.com/player.php?t=p&amp;p=34893"/>
    <hyperlink ref="H27" r:id="rId49" display="https://www.ifpapinball.com/player.php?t=p&amp;p=31773"/>
    <hyperlink ref="H28" r:id="rId50" display="https://www.ifpapinball.com/player.php?t=p&amp;p=41059"/>
  </hyperlinks>
  <pageMargins left="0.7" right="0.7" top="0.75" bottom="0.75" header="0.3" footer="0.3"/>
  <pageSetup orientation="portrait"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1" sqref="B21"/>
    </sheetView>
  </sheetViews>
  <sheetFormatPr defaultRowHeight="14.4" x14ac:dyDescent="0.3"/>
  <cols>
    <col min="1" max="6" width="20.6640625" customWidth="1"/>
    <col min="7" max="8" width="20.33203125" customWidth="1"/>
  </cols>
  <sheetData>
    <row r="1" spans="1:8" x14ac:dyDescent="0.25">
      <c r="A1" s="3" t="s">
        <v>146</v>
      </c>
    </row>
    <row r="3" spans="1:8" x14ac:dyDescent="0.25">
      <c r="A3" s="17" t="s">
        <v>23</v>
      </c>
      <c r="B3" s="17" t="s">
        <v>24</v>
      </c>
      <c r="C3" s="17" t="s">
        <v>25</v>
      </c>
      <c r="D3" s="17" t="s">
        <v>26</v>
      </c>
      <c r="E3" s="17" t="s">
        <v>27</v>
      </c>
      <c r="F3" s="17" t="s">
        <v>28</v>
      </c>
      <c r="G3" s="17" t="s">
        <v>85</v>
      </c>
      <c r="H3" s="17" t="s">
        <v>86</v>
      </c>
    </row>
    <row r="4" spans="1:8" x14ac:dyDescent="0.25">
      <c r="A4" s="20" t="s">
        <v>44</v>
      </c>
      <c r="B4" s="20" t="s">
        <v>201</v>
      </c>
      <c r="C4" s="20" t="s">
        <v>183</v>
      </c>
      <c r="D4" s="20" t="s">
        <v>177</v>
      </c>
      <c r="E4" s="20" t="s">
        <v>181</v>
      </c>
      <c r="F4" s="20" t="s">
        <v>202</v>
      </c>
      <c r="G4" s="20" t="s">
        <v>204</v>
      </c>
      <c r="H4" s="20" t="s">
        <v>203</v>
      </c>
    </row>
    <row r="5" spans="1:8" x14ac:dyDescent="0.25">
      <c r="A5" s="15" t="str">
        <f>'Pinball Standings Page'!$B$2</f>
        <v>Derek Thomson</v>
      </c>
      <c r="B5" s="15" t="str">
        <f>'Pinball Standings Page'!$B$3</f>
        <v>Paul Sinclair</v>
      </c>
      <c r="C5" s="15" t="str">
        <f>'Pinball Standings Page'!$B$6</f>
        <v>Paul Labrash</v>
      </c>
      <c r="D5" s="15" t="str">
        <f>'Pinball Standings Page'!$B$4</f>
        <v>Ryan James</v>
      </c>
      <c r="E5" s="15" t="str">
        <f>'Pinball Standings Page'!$B$18</f>
        <v>Dale Kemp</v>
      </c>
      <c r="F5" s="15" t="str">
        <f>'Pinball Standings Page'!$B$19</f>
        <v>Duane Cheremshynski</v>
      </c>
      <c r="G5" s="15" t="str">
        <f>'Pinball Standings Page'!$B$20</f>
        <v>Rod Ferguson</v>
      </c>
      <c r="H5" s="15" t="str">
        <f>'Pinball Standings Page'!$B$21</f>
        <v>Gary Kelemen</v>
      </c>
    </row>
    <row r="6" spans="1:8" x14ac:dyDescent="0.25">
      <c r="A6" s="15" t="str">
        <f>'Pinball Standings Page'!$B$7</f>
        <v>Jonathan Puckrin</v>
      </c>
      <c r="B6" s="15" t="str">
        <f>'Pinball Standings Page'!$B$8</f>
        <v>Mark Stephens</v>
      </c>
      <c r="C6" s="15" t="str">
        <f>'Pinball Standings Page'!$B$9</f>
        <v>Gilles Touchette</v>
      </c>
      <c r="D6" s="15" t="str">
        <f>'Pinball Standings Page'!$B$5</f>
        <v>Ryan Jabs</v>
      </c>
      <c r="E6" s="15" t="str">
        <f>'Pinball Standings Page'!$B$22</f>
        <v>Jason Zazula</v>
      </c>
      <c r="F6" s="15" t="str">
        <f>'Pinball Standings Page'!$B$23</f>
        <v>Mike Kulba</v>
      </c>
      <c r="G6" s="15" t="str">
        <f>'Pinball Standings Page'!$B$24</f>
        <v>Jason Woods</v>
      </c>
      <c r="H6" s="15" t="str">
        <f>'Pinball Standings Page'!$B$25</f>
        <v>Lauren Wheeler</v>
      </c>
    </row>
    <row r="7" spans="1:8" x14ac:dyDescent="0.25">
      <c r="A7" s="15" t="str">
        <f>'Pinball Standings Page'!$B$10</f>
        <v>Winston Tuttle</v>
      </c>
      <c r="B7" s="15" t="str">
        <f>'Pinball Standings Page'!$B$11</f>
        <v>Chad Lucyk</v>
      </c>
      <c r="C7" s="15" t="str">
        <f>'Pinball Standings Page'!$B$12</f>
        <v>William LePage</v>
      </c>
      <c r="D7" s="15" t="str">
        <f>'Pinball Standings Page'!$B$13</f>
        <v>Rick Halisky</v>
      </c>
      <c r="E7" s="15" t="str">
        <f>'Pinball Standings Page'!$B$26</f>
        <v>Tyler Doty</v>
      </c>
      <c r="F7" s="15" t="str">
        <f>'Pinball Standings Page'!$B$27</f>
        <v>Dustin Yukes</v>
      </c>
      <c r="G7" s="15" t="str">
        <f>'Pinball Standings Page'!$B$28</f>
        <v>Erin Pampu</v>
      </c>
      <c r="H7" s="15" t="str">
        <f>'Pinball Standings Page'!$B$29</f>
        <v>Sam Jenkins</v>
      </c>
    </row>
    <row r="8" spans="1:8" x14ac:dyDescent="0.3">
      <c r="A8" s="15" t="str">
        <f>'Pinball Standings Page'!$B$14</f>
        <v>Ian McJannet</v>
      </c>
      <c r="B8" s="15" t="str">
        <f>'Pinball Standings Page'!$B$15</f>
        <v>Michael McCullough</v>
      </c>
      <c r="C8" s="15" t="str">
        <f>'Pinball Standings Page'!$B$16</f>
        <v>Chris Von Skopczynski</v>
      </c>
      <c r="D8" s="15" t="str">
        <f>'Pinball Standings Page'!$B$17</f>
        <v>Elie Kushner</v>
      </c>
      <c r="E8" s="15" t="str">
        <f>'Pinball Standings Page'!$B$30</f>
        <v>Brett Starkey</v>
      </c>
      <c r="F8" s="15" t="str">
        <f>'Pinball Standings Page'!$B$31</f>
        <v>Robert Vivian</v>
      </c>
      <c r="G8" s="15" t="str">
        <f>'Pinball Standings Page'!$B$32</f>
        <v>David Beaton</v>
      </c>
      <c r="H8" s="15" t="str">
        <f>'Pinball Standings Page'!$B$33</f>
        <v>Darryl Hart</v>
      </c>
    </row>
    <row r="13" spans="1:8" x14ac:dyDescent="0.3">
      <c r="A13" s="3" t="s">
        <v>145</v>
      </c>
    </row>
    <row r="15" spans="1:8" x14ac:dyDescent="0.3">
      <c r="A15" s="20" t="s">
        <v>44</v>
      </c>
      <c r="B15" s="20" t="s">
        <v>201</v>
      </c>
      <c r="C15" s="20" t="s">
        <v>183</v>
      </c>
      <c r="D15" s="20" t="s">
        <v>177</v>
      </c>
      <c r="E15" s="20" t="s">
        <v>181</v>
      </c>
      <c r="F15" s="20" t="s">
        <v>202</v>
      </c>
      <c r="G15" s="20" t="s">
        <v>204</v>
      </c>
      <c r="H15" s="20" t="s">
        <v>203</v>
      </c>
    </row>
    <row r="16" spans="1:8" x14ac:dyDescent="0.3">
      <c r="F16" s="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6" workbookViewId="0">
      <selection activeCell="B21" sqref="B21"/>
    </sheetView>
  </sheetViews>
  <sheetFormatPr defaultRowHeight="14.4" x14ac:dyDescent="0.3"/>
  <cols>
    <col min="1" max="1" width="11.44140625" bestFit="1" customWidth="1"/>
    <col min="2" max="2" width="7" bestFit="1" customWidth="1"/>
    <col min="3" max="3" width="8.6640625" bestFit="1" customWidth="1"/>
    <col min="4" max="5" width="26.6640625" customWidth="1"/>
  </cols>
  <sheetData>
    <row r="1" spans="1:3" ht="15" x14ac:dyDescent="0.25">
      <c r="A1" s="94" t="s">
        <v>34</v>
      </c>
      <c r="B1" s="95"/>
      <c r="C1" s="96"/>
    </row>
    <row r="2" spans="1:3" ht="45" x14ac:dyDescent="0.25">
      <c r="A2" s="57" t="s">
        <v>32</v>
      </c>
      <c r="B2" s="58" t="s">
        <v>38</v>
      </c>
      <c r="C2" s="58" t="s">
        <v>39</v>
      </c>
    </row>
    <row r="3" spans="1:3" ht="15" x14ac:dyDescent="0.25">
      <c r="A3" s="15">
        <v>1</v>
      </c>
      <c r="B3" s="15">
        <v>70</v>
      </c>
      <c r="C3" s="22">
        <v>100</v>
      </c>
    </row>
    <row r="4" spans="1:3" ht="15" x14ac:dyDescent="0.25">
      <c r="A4" s="15">
        <v>2</v>
      </c>
      <c r="B4" s="15">
        <v>65</v>
      </c>
      <c r="C4" s="22">
        <v>94</v>
      </c>
    </row>
    <row r="5" spans="1:3" ht="15" x14ac:dyDescent="0.25">
      <c r="A5" s="15">
        <v>3</v>
      </c>
      <c r="B5" s="15">
        <v>60</v>
      </c>
      <c r="C5" s="22">
        <v>88</v>
      </c>
    </row>
    <row r="6" spans="1:3" x14ac:dyDescent="0.3">
      <c r="A6" s="15">
        <v>4</v>
      </c>
      <c r="B6" s="15">
        <v>58</v>
      </c>
      <c r="C6" s="22">
        <v>85</v>
      </c>
    </row>
    <row r="7" spans="1:3" x14ac:dyDescent="0.3">
      <c r="A7" s="15">
        <v>5</v>
      </c>
      <c r="B7" s="15">
        <v>56</v>
      </c>
      <c r="C7" s="22">
        <v>82</v>
      </c>
    </row>
    <row r="8" spans="1:3" x14ac:dyDescent="0.3">
      <c r="A8" s="15">
        <v>6</v>
      </c>
      <c r="B8" s="15">
        <v>54</v>
      </c>
      <c r="C8" s="22">
        <v>79</v>
      </c>
    </row>
    <row r="9" spans="1:3" x14ac:dyDescent="0.3">
      <c r="A9" s="15">
        <v>7</v>
      </c>
      <c r="B9" s="15">
        <v>52</v>
      </c>
      <c r="C9" s="22">
        <v>76</v>
      </c>
    </row>
    <row r="10" spans="1:3" x14ac:dyDescent="0.3">
      <c r="A10" s="15">
        <v>8</v>
      </c>
      <c r="B10" s="15">
        <v>50</v>
      </c>
      <c r="C10" s="22">
        <v>73</v>
      </c>
    </row>
    <row r="11" spans="1:3" x14ac:dyDescent="0.3">
      <c r="A11" s="15">
        <v>9</v>
      </c>
      <c r="B11" s="15">
        <v>48</v>
      </c>
      <c r="C11" s="22">
        <v>70</v>
      </c>
    </row>
    <row r="12" spans="1:3" x14ac:dyDescent="0.3">
      <c r="A12" s="15">
        <v>10</v>
      </c>
      <c r="B12" s="15">
        <v>46</v>
      </c>
      <c r="C12" s="22">
        <v>67</v>
      </c>
    </row>
    <row r="13" spans="1:3" x14ac:dyDescent="0.3">
      <c r="A13" s="15">
        <v>11</v>
      </c>
      <c r="B13" s="15">
        <v>44</v>
      </c>
      <c r="C13" s="22">
        <v>64</v>
      </c>
    </row>
    <row r="14" spans="1:3" x14ac:dyDescent="0.3">
      <c r="A14" s="15">
        <v>12</v>
      </c>
      <c r="B14" s="15">
        <v>42</v>
      </c>
      <c r="C14" s="22">
        <v>61</v>
      </c>
    </row>
    <row r="15" spans="1:3" x14ac:dyDescent="0.3">
      <c r="A15" s="15">
        <v>13</v>
      </c>
      <c r="B15" s="15">
        <v>40</v>
      </c>
      <c r="C15" s="22">
        <v>58</v>
      </c>
    </row>
    <row r="16" spans="1:3" x14ac:dyDescent="0.3">
      <c r="A16" s="15">
        <v>14</v>
      </c>
      <c r="B16" s="15">
        <v>38</v>
      </c>
      <c r="C16" s="22">
        <v>55</v>
      </c>
    </row>
    <row r="17" spans="1:3" x14ac:dyDescent="0.3">
      <c r="A17" s="15">
        <v>15</v>
      </c>
      <c r="B17" s="15">
        <v>36</v>
      </c>
      <c r="C17" s="22">
        <v>52</v>
      </c>
    </row>
    <row r="18" spans="1:3" x14ac:dyDescent="0.3">
      <c r="A18" s="15">
        <v>16</v>
      </c>
      <c r="B18" s="15">
        <v>34</v>
      </c>
      <c r="C18" s="22">
        <v>49</v>
      </c>
    </row>
    <row r="19" spans="1:3" x14ac:dyDescent="0.3">
      <c r="A19" s="15">
        <v>17</v>
      </c>
      <c r="B19" s="15">
        <v>32</v>
      </c>
      <c r="C19" s="22">
        <v>46</v>
      </c>
    </row>
    <row r="20" spans="1:3" x14ac:dyDescent="0.3">
      <c r="A20" s="15">
        <v>18</v>
      </c>
      <c r="B20" s="15">
        <v>30</v>
      </c>
      <c r="C20" s="22">
        <v>43</v>
      </c>
    </row>
    <row r="21" spans="1:3" x14ac:dyDescent="0.3">
      <c r="A21" s="15">
        <v>19</v>
      </c>
      <c r="B21" s="15">
        <v>28</v>
      </c>
      <c r="C21" s="22">
        <v>40</v>
      </c>
    </row>
    <row r="22" spans="1:3" x14ac:dyDescent="0.3">
      <c r="A22" s="15">
        <v>20</v>
      </c>
      <c r="B22" s="15">
        <v>26</v>
      </c>
      <c r="C22" s="22">
        <v>37</v>
      </c>
    </row>
    <row r="23" spans="1:3" x14ac:dyDescent="0.3">
      <c r="A23" s="15">
        <v>21</v>
      </c>
      <c r="B23" s="15">
        <v>24</v>
      </c>
      <c r="C23" s="22">
        <v>34</v>
      </c>
    </row>
    <row r="24" spans="1:3" x14ac:dyDescent="0.3">
      <c r="A24" s="15">
        <v>22</v>
      </c>
      <c r="B24" s="15">
        <v>22</v>
      </c>
      <c r="C24" s="22">
        <v>31</v>
      </c>
    </row>
    <row r="25" spans="1:3" x14ac:dyDescent="0.3">
      <c r="A25" s="15">
        <v>23</v>
      </c>
      <c r="B25" s="15">
        <v>20</v>
      </c>
      <c r="C25" s="22">
        <v>28</v>
      </c>
    </row>
    <row r="26" spans="1:3" x14ac:dyDescent="0.3">
      <c r="A26" s="15">
        <v>24</v>
      </c>
      <c r="B26" s="15">
        <v>18</v>
      </c>
      <c r="C26" s="22">
        <v>25</v>
      </c>
    </row>
    <row r="27" spans="1:3" x14ac:dyDescent="0.3">
      <c r="A27" s="15">
        <v>25</v>
      </c>
      <c r="B27" s="15">
        <v>16</v>
      </c>
      <c r="C27" s="22">
        <v>22</v>
      </c>
    </row>
    <row r="28" spans="1:3" x14ac:dyDescent="0.3">
      <c r="A28" s="15">
        <v>26</v>
      </c>
      <c r="B28" s="15">
        <v>14</v>
      </c>
      <c r="C28" s="22">
        <v>19</v>
      </c>
    </row>
    <row r="29" spans="1:3" x14ac:dyDescent="0.3">
      <c r="A29" s="15">
        <v>27</v>
      </c>
      <c r="B29" s="15">
        <v>12</v>
      </c>
      <c r="C29" s="22">
        <v>16</v>
      </c>
    </row>
    <row r="30" spans="1:3" x14ac:dyDescent="0.3">
      <c r="A30" s="15">
        <v>28</v>
      </c>
      <c r="B30" s="15">
        <v>10</v>
      </c>
      <c r="C30" s="22">
        <v>13</v>
      </c>
    </row>
    <row r="31" spans="1:3" x14ac:dyDescent="0.3">
      <c r="A31" s="15">
        <v>29</v>
      </c>
      <c r="B31" s="15">
        <v>8</v>
      </c>
      <c r="C31" s="22">
        <v>10</v>
      </c>
    </row>
    <row r="32" spans="1:3" x14ac:dyDescent="0.3">
      <c r="A32" s="15">
        <v>30</v>
      </c>
      <c r="B32" s="15">
        <v>6</v>
      </c>
      <c r="C32" s="22">
        <v>7</v>
      </c>
    </row>
    <row r="33" spans="1:3" x14ac:dyDescent="0.3">
      <c r="A33" s="15">
        <v>31</v>
      </c>
      <c r="B33" s="15">
        <v>4</v>
      </c>
      <c r="C33" s="22">
        <v>4</v>
      </c>
    </row>
    <row r="34" spans="1:3" x14ac:dyDescent="0.3">
      <c r="A34" s="15">
        <v>32</v>
      </c>
      <c r="B34" s="15">
        <v>2</v>
      </c>
      <c r="C34" s="22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2.88671875" bestFit="1" customWidth="1"/>
    <col min="3" max="3" width="20.6640625" customWidth="1"/>
    <col min="4" max="4" width="5.109375" customWidth="1"/>
    <col min="5" max="5" width="19.109375" customWidth="1"/>
    <col min="6" max="6" width="5.109375" customWidth="1"/>
    <col min="7" max="7" width="19.109375" customWidth="1"/>
    <col min="8" max="8" width="5" customWidth="1"/>
    <col min="9" max="9" width="19.109375" customWidth="1"/>
    <col min="10" max="10" width="5.109375" customWidth="1"/>
    <col min="11" max="11" width="12.6640625" customWidth="1"/>
  </cols>
  <sheetData>
    <row r="1" spans="1:11" ht="18.75" x14ac:dyDescent="0.3">
      <c r="A1" s="4" t="s">
        <v>205</v>
      </c>
      <c r="B1" s="4"/>
    </row>
    <row r="2" spans="1:11" ht="15.75" thickBot="1" x14ac:dyDescent="0.3"/>
    <row r="3" spans="1:11" ht="21.75" thickBot="1" x14ac:dyDescent="0.4">
      <c r="A3" s="24" t="s">
        <v>7</v>
      </c>
      <c r="B3" s="3"/>
      <c r="C3" s="48">
        <v>1</v>
      </c>
      <c r="D3" s="34"/>
      <c r="E3" s="2"/>
      <c r="F3" s="2"/>
      <c r="G3" s="24" t="s">
        <v>43</v>
      </c>
      <c r="H3" s="44"/>
      <c r="I3" s="48" t="str">
        <f>Groups!A4</f>
        <v>GOT</v>
      </c>
    </row>
    <row r="4" spans="1:11" ht="15" x14ac:dyDescent="0.25">
      <c r="C4" s="2"/>
      <c r="D4" s="2"/>
      <c r="E4" s="2"/>
      <c r="F4" s="2"/>
    </row>
    <row r="5" spans="1:11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  <c r="K5" s="2"/>
    </row>
    <row r="6" spans="1:11" x14ac:dyDescent="0.3">
      <c r="E6" s="32"/>
      <c r="F6" s="32"/>
      <c r="G6" s="32"/>
      <c r="H6" s="32"/>
      <c r="I6" s="32"/>
      <c r="J6" s="32"/>
      <c r="K6" s="32"/>
    </row>
    <row r="7" spans="1:11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  <c r="K7" s="31"/>
    </row>
    <row r="8" spans="1:11" ht="30.6" customHeight="1" x14ac:dyDescent="0.45">
      <c r="A8" s="5" t="str">
        <f>Groups!A5</f>
        <v>Derek Thomson</v>
      </c>
      <c r="B8" s="41">
        <v>1</v>
      </c>
      <c r="C8" s="47"/>
      <c r="D8" s="47"/>
      <c r="E8" s="46"/>
      <c r="F8" s="28"/>
      <c r="G8" s="46"/>
      <c r="H8" s="26"/>
      <c r="I8" s="46"/>
      <c r="J8" s="27"/>
      <c r="K8" s="32"/>
    </row>
    <row r="9" spans="1:11" ht="30.6" customHeight="1" x14ac:dyDescent="0.45">
      <c r="A9" s="11" t="str">
        <f>Groups!A6</f>
        <v>Jonathan Puckrin</v>
      </c>
      <c r="B9" s="41">
        <v>2</v>
      </c>
      <c r="C9" s="47"/>
      <c r="D9" s="47"/>
      <c r="E9" s="46"/>
      <c r="F9" s="28"/>
      <c r="G9" s="46"/>
      <c r="H9" s="29"/>
      <c r="I9" s="46"/>
      <c r="J9" s="27"/>
      <c r="K9" s="32"/>
    </row>
    <row r="10" spans="1:11" ht="30.6" customHeight="1" x14ac:dyDescent="0.45">
      <c r="A10" s="11" t="str">
        <f>Groups!A7</f>
        <v>Winston Tuttle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  <c r="K10" s="32"/>
    </row>
    <row r="11" spans="1:11" ht="30.6" customHeight="1" x14ac:dyDescent="0.45">
      <c r="A11" s="11" t="str">
        <f>Groups!A8</f>
        <v>Ian McJannet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  <c r="K11" s="32"/>
    </row>
    <row r="12" spans="1:11" x14ac:dyDescent="0.3">
      <c r="B12" s="42"/>
      <c r="E12" s="32"/>
      <c r="F12" s="32"/>
      <c r="G12" s="32"/>
      <c r="H12" s="32"/>
      <c r="I12" s="32"/>
      <c r="J12" s="32"/>
      <c r="K12" s="32"/>
    </row>
    <row r="13" spans="1:11" ht="21" customHeight="1" x14ac:dyDescent="0.5">
      <c r="A13" s="23" t="s">
        <v>4</v>
      </c>
      <c r="B13" s="17"/>
      <c r="C13" s="35" t="str">
        <f>Groups!E15</f>
        <v>ACDC</v>
      </c>
      <c r="D13" s="35">
        <v>5</v>
      </c>
      <c r="E13" s="36" t="str">
        <f>Groups!F15</f>
        <v>Sopranos</v>
      </c>
      <c r="F13" s="36">
        <v>6</v>
      </c>
      <c r="G13" s="37" t="str">
        <f>Groups!G15</f>
        <v>Jack*Bot</v>
      </c>
      <c r="H13" s="37">
        <v>7</v>
      </c>
      <c r="I13" s="38" t="str">
        <f>Groups!H15</f>
        <v>Fish Tales</v>
      </c>
      <c r="J13" s="38">
        <v>8</v>
      </c>
      <c r="K13" s="33"/>
    </row>
    <row r="14" spans="1:11" x14ac:dyDescent="0.3">
      <c r="B14" s="42"/>
      <c r="E14" s="32"/>
      <c r="F14" s="32"/>
      <c r="G14" s="32"/>
      <c r="H14" s="32"/>
      <c r="I14" s="32"/>
      <c r="J14" s="32"/>
      <c r="K14" s="32"/>
    </row>
    <row r="15" spans="1:11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  <c r="K15" s="31"/>
    </row>
    <row r="16" spans="1:11" ht="30" customHeight="1" x14ac:dyDescent="0.45">
      <c r="A16" s="5" t="str">
        <f>A8</f>
        <v>Derek Thomson</v>
      </c>
      <c r="B16" s="41">
        <v>1</v>
      </c>
      <c r="C16" s="46"/>
      <c r="D16" s="1"/>
      <c r="E16" s="28"/>
      <c r="F16" s="28"/>
      <c r="G16" s="46"/>
      <c r="H16" s="26"/>
      <c r="I16" s="46"/>
      <c r="J16" s="27"/>
      <c r="K16" s="32"/>
    </row>
    <row r="17" spans="1:11" ht="30" customHeight="1" x14ac:dyDescent="0.45">
      <c r="A17" s="11" t="str">
        <f>A9</f>
        <v>Jonathan Puckrin</v>
      </c>
      <c r="B17" s="41">
        <v>2</v>
      </c>
      <c r="C17" s="46"/>
      <c r="D17" s="1"/>
      <c r="E17" s="28"/>
      <c r="F17" s="28"/>
      <c r="G17" s="46"/>
      <c r="H17" s="29"/>
      <c r="I17" s="46"/>
      <c r="J17" s="27"/>
      <c r="K17" s="32"/>
    </row>
    <row r="18" spans="1:11" ht="30" customHeight="1" x14ac:dyDescent="0.45">
      <c r="A18" s="11" t="str">
        <f>A10</f>
        <v>Winston Tuttle</v>
      </c>
      <c r="B18" s="41">
        <v>3</v>
      </c>
      <c r="C18" s="46"/>
      <c r="D18" s="1"/>
      <c r="E18" s="28"/>
      <c r="F18" s="28"/>
      <c r="G18" s="46"/>
      <c r="H18" s="29"/>
      <c r="I18" s="46"/>
      <c r="J18" s="27"/>
      <c r="K18" s="32"/>
    </row>
    <row r="19" spans="1:11" ht="30" customHeight="1" x14ac:dyDescent="0.45">
      <c r="A19" s="11" t="str">
        <f>A11</f>
        <v>Ian McJannet</v>
      </c>
      <c r="B19" s="41">
        <v>4</v>
      </c>
      <c r="C19" s="46"/>
      <c r="D19" s="1"/>
      <c r="E19" s="28"/>
      <c r="F19" s="28"/>
      <c r="G19" s="46"/>
      <c r="H19" s="29"/>
      <c r="I19" s="46"/>
      <c r="J19" s="27"/>
      <c r="K19" s="32"/>
    </row>
    <row r="21" spans="1:11" x14ac:dyDescent="0.3">
      <c r="A21" t="s">
        <v>41</v>
      </c>
    </row>
    <row r="22" spans="1:11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2.88671875" bestFit="1" customWidth="1"/>
    <col min="3" max="3" width="20.6640625" customWidth="1"/>
    <col min="4" max="4" width="5.109375" customWidth="1"/>
    <col min="5" max="5" width="19.109375" customWidth="1"/>
    <col min="6" max="6" width="5.109375" customWidth="1"/>
    <col min="7" max="7" width="19.109375" customWidth="1"/>
    <col min="8" max="8" width="5.109375" customWidth="1"/>
    <col min="9" max="9" width="19.109375" customWidth="1"/>
    <col min="10" max="10" width="5.109375" customWidth="1"/>
  </cols>
  <sheetData>
    <row r="1" spans="1:10" ht="18.75" customHeight="1" x14ac:dyDescent="0.3">
      <c r="A1" s="4" t="s">
        <v>205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2</v>
      </c>
      <c r="D3" s="34"/>
      <c r="E3" s="2"/>
      <c r="F3" s="2"/>
      <c r="G3" s="24" t="s">
        <v>43</v>
      </c>
      <c r="H3" s="44"/>
      <c r="I3" s="48" t="str">
        <f>Groups!B4</f>
        <v>Tron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45">
      <c r="A8" s="5" t="str">
        <f>Groups!B5</f>
        <v>Paul Sinclair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45">
      <c r="A9" s="5" t="str">
        <f>Groups!B6</f>
        <v>Mark Stephens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45">
      <c r="A10" s="5" t="str">
        <f>Groups!B7</f>
        <v>Chad Lucyk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45">
      <c r="A11" s="5" t="str">
        <f>Groups!B8</f>
        <v>Michael McCullough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45">
      <c r="A16" s="5" t="str">
        <f>A8</f>
        <v>Paul Sinclair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45">
      <c r="A17" s="11" t="str">
        <f>A9</f>
        <v>Mark Stephens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45">
      <c r="A18" s="11" t="str">
        <f>A10</f>
        <v>Chad Lucyk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45">
      <c r="A19" s="11" t="str">
        <f>A11</f>
        <v>Michael McCullough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0.6640625" customWidth="1"/>
    <col min="4" max="4" width="6.33203125" customWidth="1"/>
    <col min="5" max="5" width="19.109375" customWidth="1"/>
    <col min="6" max="6" width="6.33203125" customWidth="1"/>
    <col min="7" max="7" width="19.109375" customWidth="1"/>
    <col min="8" max="8" width="6.33203125" customWidth="1"/>
    <col min="9" max="9" width="19.109375" customWidth="1"/>
    <col min="10" max="10" width="6.33203125" customWidth="1"/>
  </cols>
  <sheetData>
    <row r="1" spans="1:10" ht="18.75" customHeight="1" x14ac:dyDescent="0.3">
      <c r="A1" s="4" t="s">
        <v>205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3</v>
      </c>
      <c r="D3" s="34"/>
      <c r="E3" s="2"/>
      <c r="F3" s="2"/>
      <c r="G3" s="24" t="s">
        <v>43</v>
      </c>
      <c r="H3" s="44"/>
      <c r="I3" s="48" t="str">
        <f>Groups!C4</f>
        <v>Ghostbusters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45">
      <c r="A8" s="5" t="str">
        <f>Groups!C5</f>
        <v>Paul Labrash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45">
      <c r="A9" s="5" t="str">
        <f>Groups!C6</f>
        <v>Gilles Touchette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45">
      <c r="A10" s="5" t="str">
        <f>Groups!C7</f>
        <v>William LePage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45">
      <c r="A11" s="5" t="str">
        <f>Groups!C8</f>
        <v>Chris Von Skopczynski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45">
      <c r="A16" s="5" t="str">
        <f>A8</f>
        <v>Paul Labrash</v>
      </c>
      <c r="B16" s="6">
        <v>1</v>
      </c>
      <c r="C16" s="46"/>
      <c r="D16" s="1"/>
      <c r="E16" s="28"/>
      <c r="F16" s="28"/>
      <c r="G16" s="46"/>
      <c r="H16" s="26"/>
      <c r="I16" s="46"/>
      <c r="J16" s="27"/>
    </row>
    <row r="17" spans="1:10" ht="30" customHeight="1" x14ac:dyDescent="0.45">
      <c r="A17" s="11" t="str">
        <f>A9</f>
        <v>Gilles Touchette</v>
      </c>
      <c r="B17" s="6">
        <v>2</v>
      </c>
      <c r="C17" s="46"/>
      <c r="D17" s="1"/>
      <c r="E17" s="28"/>
      <c r="F17" s="28"/>
      <c r="G17" s="46"/>
      <c r="H17" s="29"/>
      <c r="I17" s="46"/>
      <c r="J17" s="27"/>
    </row>
    <row r="18" spans="1:10" ht="30" customHeight="1" x14ac:dyDescent="0.45">
      <c r="A18" s="11" t="str">
        <f>A10</f>
        <v>William LePage</v>
      </c>
      <c r="B18" s="6">
        <v>3</v>
      </c>
      <c r="C18" s="46"/>
      <c r="D18" s="1"/>
      <c r="E18" s="28"/>
      <c r="F18" s="28"/>
      <c r="G18" s="46"/>
      <c r="H18" s="29"/>
      <c r="I18" s="46"/>
      <c r="J18" s="27"/>
    </row>
    <row r="19" spans="1:10" ht="30" customHeight="1" x14ac:dyDescent="0.45">
      <c r="A19" s="11" t="str">
        <f>A11</f>
        <v>Chris Von Skopczynski</v>
      </c>
      <c r="B19" s="6">
        <v>4</v>
      </c>
      <c r="C19" s="46"/>
      <c r="D19" s="1"/>
      <c r="E19" s="28"/>
      <c r="F19" s="28"/>
      <c r="G19" s="46"/>
      <c r="H19" s="29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Layout"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0.6640625" customWidth="1"/>
    <col min="4" max="4" width="6.33203125" customWidth="1"/>
    <col min="5" max="5" width="19.109375" customWidth="1"/>
    <col min="6" max="6" width="6.33203125" customWidth="1"/>
    <col min="7" max="7" width="19.109375" customWidth="1"/>
    <col min="8" max="8" width="6.33203125" customWidth="1"/>
    <col min="9" max="9" width="19.109375" customWidth="1"/>
    <col min="10" max="10" width="6.33203125" customWidth="1"/>
  </cols>
  <sheetData>
    <row r="1" spans="1:10" ht="18.75" customHeight="1" x14ac:dyDescent="0.3">
      <c r="A1" s="4" t="s">
        <v>205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4</v>
      </c>
      <c r="D3" s="34"/>
      <c r="E3" s="2"/>
      <c r="F3" s="2"/>
      <c r="G3" s="24" t="s">
        <v>43</v>
      </c>
      <c r="H3" s="44"/>
      <c r="I3" s="48" t="str">
        <f>Groups!D4</f>
        <v>TWD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45">
      <c r="A8" s="5" t="str">
        <f>Groups!D5</f>
        <v>Ryan James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45">
      <c r="A9" s="5" t="str">
        <f>Groups!D6</f>
        <v>Ryan Jabs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45">
      <c r="A10" s="5" t="str">
        <f>Groups!D7</f>
        <v>Rick Halisky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45">
      <c r="A11" s="5" t="str">
        <f>Groups!D8</f>
        <v>Elie Kushner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45">
      <c r="A16" s="5" t="str">
        <f>A8</f>
        <v>Ryan James</v>
      </c>
      <c r="B16" s="6">
        <v>1</v>
      </c>
      <c r="C16" s="46"/>
      <c r="D16" s="28"/>
      <c r="E16" s="28"/>
      <c r="F16" s="28"/>
      <c r="G16" s="46"/>
      <c r="H16" s="29"/>
      <c r="I16" s="46"/>
      <c r="J16" s="27"/>
    </row>
    <row r="17" spans="1:10" ht="30" customHeight="1" x14ac:dyDescent="0.45">
      <c r="A17" s="11" t="str">
        <f>A9</f>
        <v>Ryan Jabs</v>
      </c>
      <c r="B17" s="6">
        <v>2</v>
      </c>
      <c r="C17" s="46"/>
      <c r="D17" s="28"/>
      <c r="E17" s="28"/>
      <c r="F17" s="28"/>
      <c r="G17" s="46"/>
      <c r="H17" s="29"/>
      <c r="I17" s="46"/>
      <c r="J17" s="27"/>
    </row>
    <row r="18" spans="1:10" ht="30" customHeight="1" x14ac:dyDescent="0.45">
      <c r="A18" s="11" t="str">
        <f>A10</f>
        <v>Rick Halisky</v>
      </c>
      <c r="B18" s="6">
        <v>3</v>
      </c>
      <c r="C18" s="46"/>
      <c r="D18" s="28"/>
      <c r="E18" s="28"/>
      <c r="F18" s="28"/>
      <c r="G18" s="46"/>
      <c r="H18" s="29"/>
      <c r="I18" s="46"/>
      <c r="J18" s="27"/>
    </row>
    <row r="19" spans="1:10" ht="30" customHeight="1" x14ac:dyDescent="0.45">
      <c r="A19" s="11" t="str">
        <f>A11</f>
        <v>Elie Kushner</v>
      </c>
      <c r="B19" s="6">
        <v>4</v>
      </c>
      <c r="C19" s="46"/>
      <c r="D19" s="28"/>
      <c r="E19" s="28"/>
      <c r="F19" s="28"/>
      <c r="G19" s="46"/>
      <c r="H19" s="29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0.6640625" customWidth="1"/>
    <col min="4" max="4" width="6.33203125" customWidth="1"/>
    <col min="5" max="5" width="19.109375" customWidth="1"/>
    <col min="6" max="6" width="6.33203125" customWidth="1"/>
    <col min="7" max="7" width="19.109375" customWidth="1"/>
    <col min="8" max="8" width="6.33203125" customWidth="1"/>
    <col min="9" max="9" width="19.109375" customWidth="1"/>
    <col min="10" max="10" width="6.33203125" customWidth="1"/>
  </cols>
  <sheetData>
    <row r="1" spans="1:10" ht="18.75" customHeight="1" x14ac:dyDescent="0.3">
      <c r="A1" s="4" t="s">
        <v>205</v>
      </c>
      <c r="B1" s="4"/>
    </row>
    <row r="2" spans="1:10" ht="15.75" customHeight="1" thickBot="1" x14ac:dyDescent="0.3"/>
    <row r="3" spans="1:10" ht="21.75" thickBot="1" x14ac:dyDescent="0.4">
      <c r="A3" s="43" t="s">
        <v>7</v>
      </c>
      <c r="B3" s="3"/>
      <c r="C3" s="48">
        <v>5</v>
      </c>
      <c r="D3" s="34"/>
      <c r="E3" s="2"/>
      <c r="F3" s="2"/>
      <c r="G3" s="24" t="s">
        <v>43</v>
      </c>
      <c r="H3" s="44"/>
      <c r="I3" s="48" t="str">
        <f>Groups!E4</f>
        <v>ACDC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0.6" customHeight="1" x14ac:dyDescent="0.45">
      <c r="A8" s="5" t="str">
        <f>Groups!E5</f>
        <v>Dale Kemp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0.6" customHeight="1" x14ac:dyDescent="0.45">
      <c r="A9" s="5" t="str">
        <f>Groups!E6</f>
        <v>Jason Zazula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0.6" customHeight="1" x14ac:dyDescent="0.45">
      <c r="A10" s="5" t="str">
        <f>Groups!E7</f>
        <v>Tyler Doty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0.6" customHeight="1" x14ac:dyDescent="0.45">
      <c r="A11" s="5" t="str">
        <f>Groups!E8</f>
        <v>Brett Starkey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" customHeight="1" x14ac:dyDescent="0.45">
      <c r="A16" s="5" t="str">
        <f>A8</f>
        <v>Dale Kemp</v>
      </c>
      <c r="B16" s="6">
        <v>1</v>
      </c>
      <c r="C16" s="46"/>
      <c r="D16" s="1"/>
      <c r="E16" s="28"/>
      <c r="F16" s="28"/>
      <c r="G16" s="46"/>
      <c r="H16" s="49"/>
      <c r="I16" s="46"/>
      <c r="J16" s="27"/>
    </row>
    <row r="17" spans="1:10" ht="30" customHeight="1" x14ac:dyDescent="0.45">
      <c r="A17" s="11" t="str">
        <f>A9</f>
        <v>Jason Zazula</v>
      </c>
      <c r="B17" s="6">
        <v>2</v>
      </c>
      <c r="C17" s="46"/>
      <c r="D17" s="1"/>
      <c r="E17" s="28"/>
      <c r="F17" s="28"/>
      <c r="G17" s="46"/>
      <c r="H17" s="50"/>
      <c r="I17" s="46"/>
      <c r="J17" s="27"/>
    </row>
    <row r="18" spans="1:10" ht="30" customHeight="1" x14ac:dyDescent="0.45">
      <c r="A18" s="11" t="str">
        <f>A10</f>
        <v>Tyler Doty</v>
      </c>
      <c r="B18" s="6">
        <v>3</v>
      </c>
      <c r="C18" s="46"/>
      <c r="D18" s="1"/>
      <c r="E18" s="28"/>
      <c r="F18" s="28"/>
      <c r="G18" s="46"/>
      <c r="H18" s="50"/>
      <c r="I18" s="46"/>
      <c r="J18" s="27"/>
    </row>
    <row r="19" spans="1:10" ht="30" customHeight="1" x14ac:dyDescent="0.45">
      <c r="A19" s="11" t="str">
        <f>A11</f>
        <v>Brett Starkey</v>
      </c>
      <c r="B19" s="6">
        <v>4</v>
      </c>
      <c r="C19" s="46"/>
      <c r="D19" s="1"/>
      <c r="E19" s="28"/>
      <c r="F19" s="28"/>
      <c r="G19" s="46"/>
      <c r="H19" s="50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0.6640625" customWidth="1"/>
    <col min="4" max="4" width="6.33203125" customWidth="1"/>
    <col min="5" max="5" width="19.109375" customWidth="1"/>
    <col min="6" max="6" width="6.33203125" customWidth="1"/>
    <col min="7" max="7" width="19.109375" customWidth="1"/>
    <col min="8" max="8" width="6.33203125" customWidth="1"/>
    <col min="9" max="9" width="19.109375" customWidth="1"/>
    <col min="10" max="10" width="6.33203125" customWidth="1"/>
  </cols>
  <sheetData>
    <row r="1" spans="1:10" ht="18.75" x14ac:dyDescent="0.3">
      <c r="A1" s="4" t="s">
        <v>205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6</v>
      </c>
      <c r="D3" s="34"/>
      <c r="E3" s="2"/>
      <c r="F3" s="2"/>
      <c r="G3" s="24" t="s">
        <v>43</v>
      </c>
      <c r="H3" s="44"/>
      <c r="I3" s="48" t="str">
        <f>Groups!F4</f>
        <v>Sopranos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2" customHeight="1" x14ac:dyDescent="0.45">
      <c r="A8" s="5" t="str">
        <f>Groups!F5</f>
        <v>Duane Cheremshynski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2" customHeight="1" x14ac:dyDescent="0.45">
      <c r="A9" s="5" t="str">
        <f>Groups!F6</f>
        <v>Mike Kulba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2" customHeight="1" x14ac:dyDescent="0.45">
      <c r="A10" s="5" t="str">
        <f>Groups!F7</f>
        <v>Dustin Yukes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2" customHeight="1" x14ac:dyDescent="0.45">
      <c r="A11" s="5" t="str">
        <f>Groups!F8</f>
        <v>Robert Vivian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45">
      <c r="A16" s="5" t="str">
        <f>A8</f>
        <v>Duane Cheremshynski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45">
      <c r="A17" s="11" t="str">
        <f>A9</f>
        <v>Mike Kulba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45">
      <c r="A18" s="11" t="str">
        <f>A10</f>
        <v>Dustin Yukes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45">
      <c r="A19" s="11" t="str">
        <f>A11</f>
        <v>Robert Vivian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0.6640625" customWidth="1"/>
    <col min="4" max="4" width="6.33203125" customWidth="1"/>
    <col min="5" max="5" width="19.109375" customWidth="1"/>
    <col min="6" max="6" width="6.33203125" customWidth="1"/>
    <col min="7" max="7" width="19.109375" customWidth="1"/>
    <col min="8" max="8" width="6.33203125" customWidth="1"/>
    <col min="9" max="9" width="19.109375" customWidth="1"/>
    <col min="10" max="10" width="6.33203125" customWidth="1"/>
  </cols>
  <sheetData>
    <row r="1" spans="1:10" ht="18.75" x14ac:dyDescent="0.3">
      <c r="A1" s="4" t="s">
        <v>205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7</v>
      </c>
      <c r="D3" s="34"/>
      <c r="E3" s="2"/>
      <c r="F3" s="2"/>
      <c r="G3" s="24" t="s">
        <v>43</v>
      </c>
      <c r="H3" s="44"/>
      <c r="I3" s="48" t="str">
        <f>Groups!G4</f>
        <v>Jack*Bot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2" customHeight="1" x14ac:dyDescent="0.45">
      <c r="A8" s="5" t="str">
        <f>Groups!G5</f>
        <v>Rod Ferguson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2" customHeight="1" x14ac:dyDescent="0.45">
      <c r="A9" s="5" t="str">
        <f>Groups!G6</f>
        <v>Jason Woods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2" customHeight="1" x14ac:dyDescent="0.45">
      <c r="A10" s="5" t="str">
        <f>Groups!G7</f>
        <v>Erin Pampu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2" customHeight="1" x14ac:dyDescent="0.45">
      <c r="A11" s="5" t="str">
        <f>Groups!G8</f>
        <v>David Beaton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45">
      <c r="A16" s="5" t="str">
        <f>A8</f>
        <v>Rod Ferguson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45">
      <c r="A17" s="11" t="str">
        <f>A9</f>
        <v>Jason Woods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45">
      <c r="A18" s="11" t="str">
        <f>A10</f>
        <v>Erin Pampu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45">
      <c r="A19" s="11" t="str">
        <f>A11</f>
        <v>David Beaton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15" zoomScaleNormal="100" zoomScalePageLayoutView="115" workbookViewId="0">
      <selection activeCell="B21" sqref="B21"/>
    </sheetView>
  </sheetViews>
  <sheetFormatPr defaultRowHeight="14.4" x14ac:dyDescent="0.3"/>
  <cols>
    <col min="1" max="1" width="25.5546875" customWidth="1"/>
    <col min="2" max="2" width="3.33203125" bestFit="1" customWidth="1"/>
    <col min="3" max="3" width="20.5546875" customWidth="1"/>
    <col min="4" max="4" width="6.33203125" customWidth="1"/>
    <col min="5" max="5" width="19.5546875" customWidth="1"/>
    <col min="6" max="6" width="6.33203125" customWidth="1"/>
    <col min="7" max="7" width="19.5546875" customWidth="1"/>
    <col min="8" max="8" width="6.33203125" customWidth="1"/>
    <col min="9" max="9" width="19.44140625" customWidth="1"/>
    <col min="10" max="10" width="6.33203125" customWidth="1"/>
  </cols>
  <sheetData>
    <row r="1" spans="1:10" ht="18.75" x14ac:dyDescent="0.3">
      <c r="A1" s="4" t="s">
        <v>205</v>
      </c>
      <c r="B1" s="4"/>
    </row>
    <row r="2" spans="1:10" ht="15.75" thickBot="1" x14ac:dyDescent="0.3"/>
    <row r="3" spans="1:10" ht="21.75" thickBot="1" x14ac:dyDescent="0.4">
      <c r="A3" s="43" t="s">
        <v>7</v>
      </c>
      <c r="B3" s="3"/>
      <c r="C3" s="48">
        <v>8</v>
      </c>
      <c r="D3" s="34"/>
      <c r="E3" s="2"/>
      <c r="F3" s="2"/>
      <c r="G3" s="24" t="s">
        <v>43</v>
      </c>
      <c r="H3" s="44"/>
      <c r="I3" s="48" t="str">
        <f>Groups!H4</f>
        <v>Fish Tales</v>
      </c>
    </row>
    <row r="4" spans="1:10" ht="15" x14ac:dyDescent="0.25">
      <c r="C4" s="2"/>
      <c r="D4" s="2"/>
      <c r="E4" s="2"/>
      <c r="F4" s="2"/>
    </row>
    <row r="5" spans="1:10" ht="21" x14ac:dyDescent="0.35">
      <c r="A5" s="23" t="s">
        <v>4</v>
      </c>
      <c r="B5" s="45"/>
      <c r="C5" s="35" t="str">
        <f>Groups!A15</f>
        <v>GOT</v>
      </c>
      <c r="D5" s="35">
        <v>1</v>
      </c>
      <c r="E5" s="36" t="str">
        <f>Groups!B15</f>
        <v>Tron</v>
      </c>
      <c r="F5" s="36">
        <v>2</v>
      </c>
      <c r="G5" s="37" t="str">
        <f>Groups!C15</f>
        <v>Ghostbusters</v>
      </c>
      <c r="H5" s="37">
        <v>3</v>
      </c>
      <c r="I5" s="38" t="str">
        <f>Groups!D15</f>
        <v>TWD</v>
      </c>
      <c r="J5" s="38">
        <v>4</v>
      </c>
    </row>
    <row r="6" spans="1:10" x14ac:dyDescent="0.3">
      <c r="E6" s="32"/>
      <c r="F6" s="32"/>
      <c r="G6" s="32"/>
      <c r="H6" s="32"/>
      <c r="I6" s="32"/>
      <c r="J6" s="32"/>
    </row>
    <row r="7" spans="1:10" s="3" customFormat="1" ht="21" x14ac:dyDescent="0.4">
      <c r="A7" s="25" t="s">
        <v>1</v>
      </c>
      <c r="B7" s="25" t="s">
        <v>6</v>
      </c>
      <c r="C7" s="30" t="s">
        <v>5</v>
      </c>
      <c r="D7" s="30" t="s">
        <v>40</v>
      </c>
      <c r="E7" s="30" t="s">
        <v>5</v>
      </c>
      <c r="F7" s="30" t="s">
        <v>40</v>
      </c>
      <c r="G7" s="30" t="s">
        <v>5</v>
      </c>
      <c r="H7" s="30" t="s">
        <v>40</v>
      </c>
      <c r="I7" s="30" t="s">
        <v>5</v>
      </c>
      <c r="J7" s="25" t="s">
        <v>40</v>
      </c>
    </row>
    <row r="8" spans="1:10" ht="31.2" customHeight="1" x14ac:dyDescent="0.45">
      <c r="A8" s="5" t="str">
        <f>Groups!H5</f>
        <v>Gary Kelemen</v>
      </c>
      <c r="B8" s="41">
        <v>1</v>
      </c>
      <c r="C8" s="47"/>
      <c r="D8" s="47"/>
      <c r="E8" s="46"/>
      <c r="F8" s="28"/>
      <c r="G8" s="46"/>
      <c r="H8" s="26"/>
      <c r="I8" s="46"/>
      <c r="J8" s="27"/>
    </row>
    <row r="9" spans="1:10" ht="31.2" customHeight="1" x14ac:dyDescent="0.45">
      <c r="A9" s="5" t="str">
        <f>Groups!H6</f>
        <v>Lauren Wheeler</v>
      </c>
      <c r="B9" s="41">
        <v>2</v>
      </c>
      <c r="C9" s="47"/>
      <c r="D9" s="47"/>
      <c r="E9" s="46"/>
      <c r="F9" s="28"/>
      <c r="G9" s="46"/>
      <c r="H9" s="29"/>
      <c r="I9" s="46"/>
      <c r="J9" s="27"/>
    </row>
    <row r="10" spans="1:10" ht="31.2" customHeight="1" x14ac:dyDescent="0.45">
      <c r="A10" s="5" t="str">
        <f>Groups!H7</f>
        <v>Sam Jenkins</v>
      </c>
      <c r="B10" s="41">
        <v>3</v>
      </c>
      <c r="C10" s="47"/>
      <c r="D10" s="47"/>
      <c r="E10" s="46"/>
      <c r="F10" s="28"/>
      <c r="G10" s="46"/>
      <c r="H10" s="29"/>
      <c r="I10" s="46"/>
      <c r="J10" s="27"/>
    </row>
    <row r="11" spans="1:10" ht="31.2" customHeight="1" x14ac:dyDescent="0.45">
      <c r="A11" s="5" t="str">
        <f>Groups!H8</f>
        <v>Darryl Hart</v>
      </c>
      <c r="B11" s="41">
        <v>4</v>
      </c>
      <c r="C11" s="47"/>
      <c r="D11" s="47"/>
      <c r="E11" s="46"/>
      <c r="F11" s="28"/>
      <c r="G11" s="46"/>
      <c r="H11" s="29"/>
      <c r="I11" s="46"/>
      <c r="J11" s="27"/>
    </row>
    <row r="12" spans="1:10" x14ac:dyDescent="0.3">
      <c r="E12" s="32"/>
      <c r="F12" s="32"/>
      <c r="G12" s="32"/>
      <c r="H12" s="32"/>
      <c r="I12" s="32"/>
      <c r="J12" s="32"/>
    </row>
    <row r="13" spans="1:10" ht="21" x14ac:dyDescent="0.4">
      <c r="A13" s="23" t="s">
        <v>4</v>
      </c>
      <c r="B13" s="18"/>
      <c r="C13" s="35" t="str">
        <f>Groups!E15</f>
        <v>ACDC</v>
      </c>
      <c r="D13" s="35">
        <v>5</v>
      </c>
      <c r="E13" s="39" t="str">
        <f>Groups!F15</f>
        <v>Sopranos</v>
      </c>
      <c r="F13" s="39">
        <v>6</v>
      </c>
      <c r="G13" s="40" t="str">
        <f>Groups!G15</f>
        <v>Jack*Bot</v>
      </c>
      <c r="H13" s="40">
        <v>7</v>
      </c>
      <c r="I13" s="38" t="str">
        <f>Groups!H15</f>
        <v>Fish Tales</v>
      </c>
      <c r="J13" s="38">
        <v>8</v>
      </c>
    </row>
    <row r="14" spans="1:10" x14ac:dyDescent="0.3">
      <c r="E14" s="32"/>
      <c r="F14" s="32"/>
      <c r="G14" s="32"/>
      <c r="H14" s="32"/>
      <c r="I14" s="32"/>
      <c r="J14" s="32"/>
    </row>
    <row r="15" spans="1:10" s="3" customFormat="1" ht="21" x14ac:dyDescent="0.4">
      <c r="A15" s="25" t="s">
        <v>1</v>
      </c>
      <c r="B15" s="25" t="s">
        <v>6</v>
      </c>
      <c r="C15" s="30" t="s">
        <v>5</v>
      </c>
      <c r="D15" s="30" t="s">
        <v>40</v>
      </c>
      <c r="E15" s="30" t="s">
        <v>5</v>
      </c>
      <c r="F15" s="30" t="s">
        <v>40</v>
      </c>
      <c r="G15" s="30" t="s">
        <v>5</v>
      </c>
      <c r="H15" s="30" t="s">
        <v>40</v>
      </c>
      <c r="I15" s="30" t="s">
        <v>5</v>
      </c>
      <c r="J15" s="25" t="s">
        <v>40</v>
      </c>
    </row>
    <row r="16" spans="1:10" ht="30.6" customHeight="1" x14ac:dyDescent="0.45">
      <c r="A16" s="5" t="str">
        <f>A8</f>
        <v>Gary Kelemen</v>
      </c>
      <c r="B16" s="6">
        <v>1</v>
      </c>
      <c r="C16" s="46"/>
      <c r="D16" s="1"/>
      <c r="E16" s="28"/>
      <c r="F16" s="28"/>
      <c r="G16" s="46"/>
      <c r="H16" s="46"/>
      <c r="I16" s="46"/>
      <c r="J16" s="27"/>
    </row>
    <row r="17" spans="1:10" ht="30.6" customHeight="1" x14ac:dyDescent="0.45">
      <c r="A17" s="11" t="str">
        <f>A9</f>
        <v>Lauren Wheeler</v>
      </c>
      <c r="B17" s="6">
        <v>2</v>
      </c>
      <c r="C17" s="46"/>
      <c r="D17" s="1"/>
      <c r="E17" s="28"/>
      <c r="F17" s="28"/>
      <c r="G17" s="46"/>
      <c r="H17" s="46"/>
      <c r="I17" s="46"/>
      <c r="J17" s="27"/>
    </row>
    <row r="18" spans="1:10" ht="30.6" customHeight="1" x14ac:dyDescent="0.45">
      <c r="A18" s="11" t="str">
        <f>A10</f>
        <v>Sam Jenkins</v>
      </c>
      <c r="B18" s="6">
        <v>3</v>
      </c>
      <c r="C18" s="46"/>
      <c r="D18" s="1"/>
      <c r="E18" s="28"/>
      <c r="F18" s="28"/>
      <c r="G18" s="46"/>
      <c r="H18" s="46"/>
      <c r="I18" s="46"/>
      <c r="J18" s="27"/>
    </row>
    <row r="19" spans="1:10" ht="30.6" customHeight="1" x14ac:dyDescent="0.45">
      <c r="A19" s="11" t="str">
        <f>A11</f>
        <v>Darryl Hart</v>
      </c>
      <c r="B19" s="6">
        <v>4</v>
      </c>
      <c r="C19" s="46"/>
      <c r="D19" s="1"/>
      <c r="E19" s="28"/>
      <c r="F19" s="28"/>
      <c r="G19" s="46"/>
      <c r="H19" s="46"/>
      <c r="I19" s="46"/>
      <c r="J19" s="27"/>
    </row>
    <row r="21" spans="1:10" x14ac:dyDescent="0.3">
      <c r="A21" t="s">
        <v>41</v>
      </c>
    </row>
    <row r="22" spans="1:10" x14ac:dyDescent="0.3">
      <c r="A22" t="s">
        <v>42</v>
      </c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Entry Sheet</vt:lpstr>
      <vt:lpstr>Pinball Standings Page</vt:lpstr>
      <vt:lpstr>Results</vt:lpstr>
      <vt:lpstr>Playoff</vt:lpstr>
      <vt:lpstr>IFPA Rankings</vt:lpstr>
      <vt:lpstr>Groups</vt:lpstr>
      <vt:lpstr>Tables</vt:lpstr>
      <vt:lpstr>Group 1</vt:lpstr>
      <vt:lpstr>Group 2</vt:lpstr>
      <vt:lpstr>Group 3</vt:lpstr>
      <vt:lpstr>Group 4</vt:lpstr>
      <vt:lpstr>Group 5</vt:lpstr>
      <vt:lpstr>Group 6</vt:lpstr>
      <vt:lpstr>Group 7</vt:lpstr>
      <vt:lpstr>Group 8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2016-09-06T22:24:24Z</cp:lastPrinted>
  <dcterms:created xsi:type="dcterms:W3CDTF">2013-04-30T17:23:23Z</dcterms:created>
  <dcterms:modified xsi:type="dcterms:W3CDTF">2016-09-07T18:48:44Z</dcterms:modified>
</cp:coreProperties>
</file>