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vent #9\"/>
    </mc:Choice>
  </mc:AlternateContent>
  <bookViews>
    <workbookView xWindow="12705" yWindow="-15" windowWidth="12510" windowHeight="12390" activeTab="1"/>
  </bookViews>
  <sheets>
    <sheet name="Entry Sheet" sheetId="18" r:id="rId1"/>
    <sheet name="Pinball Standings Page" sheetId="1" r:id="rId2"/>
    <sheet name="Results" sheetId="20" r:id="rId3"/>
    <sheet name="Playoff" sheetId="25" r:id="rId4"/>
  </sheets>
  <calcPr calcId="152511"/>
</workbook>
</file>

<file path=xl/calcChain.xml><?xml version="1.0" encoding="utf-8"?>
<calcChain xmlns="http://schemas.openxmlformats.org/spreadsheetml/2006/main">
  <c r="R33" i="1" l="1"/>
  <c r="R32" i="1"/>
  <c r="R29" i="1"/>
  <c r="R31" i="1"/>
  <c r="R30" i="1"/>
  <c r="R28" i="1"/>
  <c r="R26" i="1"/>
  <c r="R27" i="1"/>
  <c r="R25" i="1"/>
  <c r="R24" i="1"/>
  <c r="R15" i="1"/>
  <c r="R21" i="1"/>
  <c r="R23" i="1"/>
  <c r="R19" i="1"/>
  <c r="R22" i="1"/>
  <c r="R17" i="1"/>
  <c r="R18" i="1"/>
  <c r="R20" i="1"/>
  <c r="R12" i="1"/>
  <c r="R14" i="1"/>
  <c r="R16" i="1"/>
  <c r="R13" i="1"/>
  <c r="R11" i="1"/>
  <c r="R9" i="1"/>
  <c r="R8" i="1"/>
  <c r="R10" i="1"/>
  <c r="R7" i="1"/>
  <c r="R6" i="1"/>
  <c r="R5" i="1"/>
  <c r="R4" i="1"/>
  <c r="R3" i="1"/>
  <c r="R2" i="1"/>
  <c r="C33" i="25" l="1"/>
  <c r="B33" i="25"/>
  <c r="C32" i="25"/>
  <c r="B32" i="25"/>
  <c r="C31" i="25"/>
  <c r="B31" i="25"/>
  <c r="C30" i="25"/>
  <c r="B30" i="25"/>
  <c r="B25" i="25"/>
  <c r="B24" i="25"/>
  <c r="B23" i="25"/>
  <c r="B22" i="25"/>
  <c r="B17" i="25"/>
  <c r="B16" i="25"/>
  <c r="B15" i="25"/>
  <c r="B14" i="25"/>
</calcChain>
</file>

<file path=xl/sharedStrings.xml><?xml version="1.0" encoding="utf-8"?>
<sst xmlns="http://schemas.openxmlformats.org/spreadsheetml/2006/main" count="254" uniqueCount="199">
  <si>
    <t>Place</t>
  </si>
  <si>
    <t>Player</t>
  </si>
  <si>
    <t>Subs Used</t>
  </si>
  <si>
    <t>Total Points</t>
  </si>
  <si>
    <t>#</t>
  </si>
  <si>
    <t>Derek Thomson</t>
  </si>
  <si>
    <t>Paul Sinclair</t>
  </si>
  <si>
    <t>Duane Cheremshynski</t>
  </si>
  <si>
    <t>Chris Von Skopczynski</t>
  </si>
  <si>
    <t>Rod Ferguson</t>
  </si>
  <si>
    <t>Mark Stephens</t>
  </si>
  <si>
    <t>Winston Tuttle</t>
  </si>
  <si>
    <t>Lauren Wheeler</t>
  </si>
  <si>
    <t>Gilles Touchette</t>
  </si>
  <si>
    <t>Jonathan Puckrin</t>
  </si>
  <si>
    <t>Chad Lucyk</t>
  </si>
  <si>
    <t>Rick Halisky</t>
  </si>
  <si>
    <t>Ryan Jabs</t>
  </si>
  <si>
    <t>Ryan James</t>
  </si>
  <si>
    <t>Jason Zazula</t>
  </si>
  <si>
    <t>Checked In</t>
  </si>
  <si>
    <t>William LePage</t>
  </si>
  <si>
    <t>Wins</t>
  </si>
  <si>
    <t>Rank</t>
  </si>
  <si>
    <t>Points</t>
  </si>
  <si>
    <t>Sub Used</t>
  </si>
  <si>
    <t>Name</t>
  </si>
  <si>
    <t>Gary Kelemen</t>
  </si>
  <si>
    <t>League Points</t>
  </si>
  <si>
    <t>GOT</t>
  </si>
  <si>
    <t>* Player qualified for 'A' League Final in the top 16</t>
  </si>
  <si>
    <t>Email</t>
  </si>
  <si>
    <t>panthers@diehardhockey.ca</t>
  </si>
  <si>
    <t>ijfp@mac.com</t>
  </si>
  <si>
    <t>rfergus@telusplanet.net</t>
  </si>
  <si>
    <t>stretch_in@yahoo.com</t>
  </si>
  <si>
    <t>whitewater9@icloud.com</t>
  </si>
  <si>
    <t>r_v_james@live.com</t>
  </si>
  <si>
    <t>bomber_j@hotmail.com</t>
  </si>
  <si>
    <t>wince.tuttle@gmail.com</t>
  </si>
  <si>
    <t>bill_lepage@hotmail.com</t>
  </si>
  <si>
    <t>rickroundtheworld@hotmail.com</t>
  </si>
  <si>
    <t>lmwheel@gmail.com</t>
  </si>
  <si>
    <t>gkelemen@yahoo.com</t>
  </si>
  <si>
    <t>astromark3000@hotmail.com</t>
  </si>
  <si>
    <t>chadlucyk@hotmail.com</t>
  </si>
  <si>
    <t>cvonskop@gmail.com</t>
  </si>
  <si>
    <t>Michael McCullough</t>
  </si>
  <si>
    <t>michael.mccullough@gov.ab.ca</t>
  </si>
  <si>
    <t>Paul Labrash</t>
  </si>
  <si>
    <t>Erin Pampu</t>
  </si>
  <si>
    <t>erin701@me.com</t>
  </si>
  <si>
    <t>Mike Kulba</t>
  </si>
  <si>
    <t>badmike@gmail.com</t>
  </si>
  <si>
    <t>David Bryant</t>
  </si>
  <si>
    <t>david@thedenizenhall.com</t>
  </si>
  <si>
    <t>Dale Kemp</t>
  </si>
  <si>
    <t>shmole@gmail.com</t>
  </si>
  <si>
    <t>Ian McJannet</t>
  </si>
  <si>
    <t>nethusinc@gmail.com</t>
  </si>
  <si>
    <t>dcherem@gmail.com</t>
  </si>
  <si>
    <t>gmrj7726@hotmail.com</t>
  </si>
  <si>
    <t>Tyler Doty</t>
  </si>
  <si>
    <t>aeonblack6@gmail.com</t>
  </si>
  <si>
    <t>Dustin Yukes</t>
  </si>
  <si>
    <t>dustinyukes@hotmail.com</t>
  </si>
  <si>
    <t>David Beaton</t>
  </si>
  <si>
    <t>david.beaton@me.com</t>
  </si>
  <si>
    <t>Robert Vivian</t>
  </si>
  <si>
    <t>ravivian@shaw.ca</t>
  </si>
  <si>
    <t>Brett Starkey</t>
  </si>
  <si>
    <t>bstarkey@shaw.ca</t>
  </si>
  <si>
    <t>First Name</t>
  </si>
  <si>
    <t>Starkey</t>
  </si>
  <si>
    <t xml:space="preserve">Brett </t>
  </si>
  <si>
    <t xml:space="preserve">Chad </t>
  </si>
  <si>
    <t>Lucyk</t>
  </si>
  <si>
    <t xml:space="preserve">Chris Von </t>
  </si>
  <si>
    <t>Skopczynski</t>
  </si>
  <si>
    <t xml:space="preserve">Dale </t>
  </si>
  <si>
    <t>Kemp</t>
  </si>
  <si>
    <t xml:space="preserve">David </t>
  </si>
  <si>
    <t>Beaton</t>
  </si>
  <si>
    <t>Bryant</t>
  </si>
  <si>
    <t xml:space="preserve">Derek </t>
  </si>
  <si>
    <t>Thomson</t>
  </si>
  <si>
    <t xml:space="preserve">Duane </t>
  </si>
  <si>
    <t>Cheremshynski</t>
  </si>
  <si>
    <t xml:space="preserve">Dustin </t>
  </si>
  <si>
    <t>Yukes</t>
  </si>
  <si>
    <t>Erin</t>
  </si>
  <si>
    <t xml:space="preserve"> Pampu</t>
  </si>
  <si>
    <t xml:space="preserve">Gary </t>
  </si>
  <si>
    <t>Kelemen</t>
  </si>
  <si>
    <t xml:space="preserve">Gilles </t>
  </si>
  <si>
    <t>Touchette</t>
  </si>
  <si>
    <t xml:space="preserve">Ian </t>
  </si>
  <si>
    <t>McJannet</t>
  </si>
  <si>
    <t xml:space="preserve">Jason </t>
  </si>
  <si>
    <t>Zazula</t>
  </si>
  <si>
    <t xml:space="preserve">Jonathan </t>
  </si>
  <si>
    <t>Puckrin</t>
  </si>
  <si>
    <t xml:space="preserve">Lauren </t>
  </si>
  <si>
    <t>Wheeler</t>
  </si>
  <si>
    <t xml:space="preserve">Mark </t>
  </si>
  <si>
    <t>Stephens</t>
  </si>
  <si>
    <t xml:space="preserve">Michael </t>
  </si>
  <si>
    <t>McCullough</t>
  </si>
  <si>
    <t xml:space="preserve">Mike </t>
  </si>
  <si>
    <t>Kulba</t>
  </si>
  <si>
    <t>Paul</t>
  </si>
  <si>
    <t xml:space="preserve"> Labrash</t>
  </si>
  <si>
    <t xml:space="preserve">Paul </t>
  </si>
  <si>
    <t>Sinclair</t>
  </si>
  <si>
    <t xml:space="preserve">Rick </t>
  </si>
  <si>
    <t>Halisky</t>
  </si>
  <si>
    <t xml:space="preserve">Robert </t>
  </si>
  <si>
    <t>Vivian</t>
  </si>
  <si>
    <t>Rod</t>
  </si>
  <si>
    <t xml:space="preserve"> Ferguson</t>
  </si>
  <si>
    <t xml:space="preserve">Ryan </t>
  </si>
  <si>
    <t>Jabs</t>
  </si>
  <si>
    <t>Ryan</t>
  </si>
  <si>
    <t xml:space="preserve"> James</t>
  </si>
  <si>
    <t xml:space="preserve">Tyler </t>
  </si>
  <si>
    <t>Doty</t>
  </si>
  <si>
    <t xml:space="preserve">William </t>
  </si>
  <si>
    <t>LePage</t>
  </si>
  <si>
    <t xml:space="preserve">Winston </t>
  </si>
  <si>
    <t>Tuttle</t>
  </si>
  <si>
    <t>Last Name</t>
  </si>
  <si>
    <t>ptpinball@gmail.com</t>
  </si>
  <si>
    <t>Jason Woods</t>
  </si>
  <si>
    <t>Jason</t>
  </si>
  <si>
    <t>Woods</t>
  </si>
  <si>
    <t>jewpoker@gmail.com</t>
  </si>
  <si>
    <t xml:space="preserve">Sam </t>
  </si>
  <si>
    <t>Jenkins</t>
  </si>
  <si>
    <t>Direct Play</t>
  </si>
  <si>
    <t>Event #2 (26/01/2016)</t>
  </si>
  <si>
    <t>Event #1 (05/01/2016)</t>
  </si>
  <si>
    <t>Event #3 (16/2/2016)</t>
  </si>
  <si>
    <t>Event #4 (08/03/2016)</t>
  </si>
  <si>
    <t>Event #5 (29/03/2015)</t>
  </si>
  <si>
    <t>Event #6 (19/04/2016)</t>
  </si>
  <si>
    <t>Event #7 (10/05/2016)</t>
  </si>
  <si>
    <t>Event #8 (31/05/2016)</t>
  </si>
  <si>
    <t>Event #9 (14/06/2016)</t>
  </si>
  <si>
    <t>Event #10 (09/06/2016)</t>
  </si>
  <si>
    <t>Event #11 (27/09/2016)</t>
  </si>
  <si>
    <t>Event #12 (18/10/2016)</t>
  </si>
  <si>
    <t>Event #13 (08/11/2016)</t>
  </si>
  <si>
    <t>Event #14 (22/11/2016)</t>
  </si>
  <si>
    <t>Sam Jenkins</t>
  </si>
  <si>
    <t xml:space="preserve">Top 12 out of 14 events will count for final standings. </t>
  </si>
  <si>
    <t>1*</t>
  </si>
  <si>
    <t>sjenkins@gmail.com</t>
  </si>
  <si>
    <t>Sub Name</t>
  </si>
  <si>
    <t>Hart</t>
  </si>
  <si>
    <t>hartman68@hotmail.com</t>
  </si>
  <si>
    <t>Total</t>
  </si>
  <si>
    <t>TWD</t>
  </si>
  <si>
    <t xml:space="preserve">Darryl </t>
  </si>
  <si>
    <t>Darryl Hart</t>
  </si>
  <si>
    <t>Group</t>
  </si>
  <si>
    <t>Wrestlemania</t>
  </si>
  <si>
    <t>Star Trek</t>
  </si>
  <si>
    <t>ACDC</t>
  </si>
  <si>
    <t>Spiderman</t>
  </si>
  <si>
    <t>MET</t>
  </si>
  <si>
    <t>2*</t>
  </si>
  <si>
    <t>Ghostbusters</t>
  </si>
  <si>
    <t>Spare List</t>
  </si>
  <si>
    <t xml:space="preserve">Jeremy </t>
  </si>
  <si>
    <t>Nelson</t>
  </si>
  <si>
    <t xml:space="preserve">Elie </t>
  </si>
  <si>
    <t>Kushner</t>
  </si>
  <si>
    <t xml:space="preserve">Terry </t>
  </si>
  <si>
    <t>Deis</t>
  </si>
  <si>
    <t>jeremygnelson@gmail.com</t>
  </si>
  <si>
    <t>terdeis@gmail.com</t>
  </si>
  <si>
    <t>Keri</t>
  </si>
  <si>
    <t>kerip@me.com</t>
  </si>
  <si>
    <t>eliek@shaw.ca</t>
  </si>
  <si>
    <t xml:space="preserve">Jenn </t>
  </si>
  <si>
    <t>James</t>
  </si>
  <si>
    <t>jenn_a_james@hotmail.com</t>
  </si>
  <si>
    <t>Event #9: DHPL League Championship Series Check In</t>
  </si>
  <si>
    <t>DHPL LCS: Event 9 - Playoff</t>
  </si>
  <si>
    <t>Metallica</t>
  </si>
  <si>
    <t>The Walking Dead</t>
  </si>
  <si>
    <t>Tie Breaker: Metallica</t>
  </si>
  <si>
    <t>* Tiebreaker - Metallica</t>
  </si>
  <si>
    <t>X</t>
  </si>
  <si>
    <t>Elie Kushner</t>
  </si>
  <si>
    <t>Jeremy Nelson</t>
  </si>
  <si>
    <t>Keri Puckrin</t>
  </si>
  <si>
    <t>Bob Carwash</t>
  </si>
  <si>
    <t>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</si>
</sst>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trike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22222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6" applyNumberFormat="0" applyAlignment="0" applyProtection="0"/>
    <xf numFmtId="0" fontId="14" fillId="9" borderId="7" applyNumberFormat="0" applyAlignment="0" applyProtection="0"/>
    <xf numFmtId="0" fontId="15" fillId="9" borderId="6" applyNumberFormat="0" applyAlignment="0" applyProtection="0"/>
    <xf numFmtId="0" fontId="16" fillId="0" borderId="8" applyNumberFormat="0" applyFill="0" applyAlignment="0" applyProtection="0"/>
    <xf numFmtId="0" fontId="17" fillId="10" borderId="9" applyNumberFormat="0" applyAlignment="0" applyProtection="0"/>
    <xf numFmtId="0" fontId="18" fillId="0" borderId="0" applyNumberFormat="0" applyFill="0" applyBorder="0" applyAlignment="0" applyProtection="0"/>
    <xf numFmtId="0" fontId="5" fillId="11" borderId="10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1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4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43" applyFill="1" applyBorder="1" applyAlignment="1">
      <alignment horizontal="left"/>
    </xf>
    <xf numFmtId="0" fontId="23" fillId="0" borderId="1" xfId="43" applyBorder="1" applyAlignment="1">
      <alignment horizontal="left"/>
    </xf>
    <xf numFmtId="0" fontId="23" fillId="0" borderId="1" xfId="43" applyBorder="1"/>
    <xf numFmtId="0" fontId="0" fillId="0" borderId="2" xfId="0" applyFill="1" applyBorder="1" applyAlignment="1">
      <alignment horizontal="center"/>
    </xf>
    <xf numFmtId="0" fontId="23" fillId="0" borderId="2" xfId="43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4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6" borderId="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4" fillId="0" borderId="1" xfId="0" applyFont="1" applyBorder="1" applyAlignment="1">
      <alignment horizontal="center"/>
    </xf>
    <xf numFmtId="165" fontId="0" fillId="0" borderId="1" xfId="42" applyNumberFormat="1" applyFont="1" applyBorder="1"/>
    <xf numFmtId="0" fontId="1" fillId="0" borderId="0" xfId="0" applyFont="1" applyFill="1" applyBorder="1" applyAlignment="1">
      <alignment horizontal="center"/>
    </xf>
    <xf numFmtId="165" fontId="0" fillId="0" borderId="0" xfId="42" applyNumberFormat="1" applyFont="1" applyBorder="1"/>
    <xf numFmtId="165" fontId="0" fillId="2" borderId="1" xfId="42" applyNumberFormat="1" applyFont="1" applyFill="1" applyBorder="1"/>
    <xf numFmtId="0" fontId="0" fillId="0" borderId="1" xfId="0" applyFont="1" applyBorder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</cellXfs>
  <cellStyles count="4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Comma" xfId="42" builtinId="3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43" builtinId="8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_v_james@live.com" TargetMode="External"/><Relationship Id="rId18" Type="http://schemas.openxmlformats.org/officeDocument/2006/relationships/hyperlink" Target="mailto:michael.mccullough@gov.ab.ca" TargetMode="External"/><Relationship Id="rId26" Type="http://schemas.openxmlformats.org/officeDocument/2006/relationships/hyperlink" Target="mailto:ravivian@shaw.ca" TargetMode="External"/><Relationship Id="rId3" Type="http://schemas.openxmlformats.org/officeDocument/2006/relationships/hyperlink" Target="mailto:rfergus@telusplanet.net" TargetMode="External"/><Relationship Id="rId21" Type="http://schemas.openxmlformats.org/officeDocument/2006/relationships/hyperlink" Target="mailto:gmrj7726@hotmail.com" TargetMode="External"/><Relationship Id="rId34" Type="http://schemas.openxmlformats.org/officeDocument/2006/relationships/hyperlink" Target="mailto:eliek@shaw.ca" TargetMode="External"/><Relationship Id="rId7" Type="http://schemas.openxmlformats.org/officeDocument/2006/relationships/hyperlink" Target="mailto:bill_lepage@hotmail.com" TargetMode="External"/><Relationship Id="rId12" Type="http://schemas.openxmlformats.org/officeDocument/2006/relationships/hyperlink" Target="mailto:rickroundtheworld@hotmail.com" TargetMode="External"/><Relationship Id="rId17" Type="http://schemas.openxmlformats.org/officeDocument/2006/relationships/hyperlink" Target="mailto:david@thedenizenhall.com" TargetMode="External"/><Relationship Id="rId25" Type="http://schemas.openxmlformats.org/officeDocument/2006/relationships/hyperlink" Target="mailto:david.beaton@me.com" TargetMode="External"/><Relationship Id="rId33" Type="http://schemas.openxmlformats.org/officeDocument/2006/relationships/hyperlink" Target="mailto:kerip@me.com" TargetMode="External"/><Relationship Id="rId2" Type="http://schemas.openxmlformats.org/officeDocument/2006/relationships/hyperlink" Target="mailto:cvonskop@gmail.com" TargetMode="External"/><Relationship Id="rId16" Type="http://schemas.openxmlformats.org/officeDocument/2006/relationships/hyperlink" Target="mailto:badmike@gmail.com" TargetMode="External"/><Relationship Id="rId20" Type="http://schemas.openxmlformats.org/officeDocument/2006/relationships/hyperlink" Target="mailto:nethusinc@gmail.com" TargetMode="External"/><Relationship Id="rId29" Type="http://schemas.openxmlformats.org/officeDocument/2006/relationships/hyperlink" Target="mailto:sjenkins@gmail.com" TargetMode="External"/><Relationship Id="rId1" Type="http://schemas.openxmlformats.org/officeDocument/2006/relationships/hyperlink" Target="mailto:panthers@diehardhockey.ca" TargetMode="External"/><Relationship Id="rId6" Type="http://schemas.openxmlformats.org/officeDocument/2006/relationships/hyperlink" Target="mailto:lmwheel@gmail.com" TargetMode="External"/><Relationship Id="rId11" Type="http://schemas.openxmlformats.org/officeDocument/2006/relationships/hyperlink" Target="mailto:chadlucyk@hotmail.com" TargetMode="External"/><Relationship Id="rId24" Type="http://schemas.openxmlformats.org/officeDocument/2006/relationships/hyperlink" Target="mailto:erin701@me.com" TargetMode="External"/><Relationship Id="rId32" Type="http://schemas.openxmlformats.org/officeDocument/2006/relationships/hyperlink" Target="mailto:terdeis@gmail.com" TargetMode="External"/><Relationship Id="rId5" Type="http://schemas.openxmlformats.org/officeDocument/2006/relationships/hyperlink" Target="mailto:wince.tuttle@gmail.com" TargetMode="External"/><Relationship Id="rId15" Type="http://schemas.openxmlformats.org/officeDocument/2006/relationships/hyperlink" Target="mailto:ptpinball@gmail.com" TargetMode="External"/><Relationship Id="rId23" Type="http://schemas.openxmlformats.org/officeDocument/2006/relationships/hyperlink" Target="mailto:dustinyukes@hotmail.com" TargetMode="External"/><Relationship Id="rId28" Type="http://schemas.openxmlformats.org/officeDocument/2006/relationships/hyperlink" Target="mailto:jewpoker@gmail.co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gkelemen@yahoo.com" TargetMode="External"/><Relationship Id="rId19" Type="http://schemas.openxmlformats.org/officeDocument/2006/relationships/hyperlink" Target="mailto:shmole@gmail.com" TargetMode="External"/><Relationship Id="rId31" Type="http://schemas.openxmlformats.org/officeDocument/2006/relationships/hyperlink" Target="mailto:jeremygnelson@gmail.com" TargetMode="External"/><Relationship Id="rId4" Type="http://schemas.openxmlformats.org/officeDocument/2006/relationships/hyperlink" Target="mailto:astromark3000@hotmail.com" TargetMode="External"/><Relationship Id="rId9" Type="http://schemas.openxmlformats.org/officeDocument/2006/relationships/hyperlink" Target="mailto:ijfp@mac.com" TargetMode="External"/><Relationship Id="rId14" Type="http://schemas.openxmlformats.org/officeDocument/2006/relationships/hyperlink" Target="mailto:bomber_j@hotmail.com" TargetMode="External"/><Relationship Id="rId22" Type="http://schemas.openxmlformats.org/officeDocument/2006/relationships/hyperlink" Target="mailto:aeonblack6@gmail.com" TargetMode="External"/><Relationship Id="rId27" Type="http://schemas.openxmlformats.org/officeDocument/2006/relationships/hyperlink" Target="mailto:bstarkey@shaw.ca" TargetMode="External"/><Relationship Id="rId30" Type="http://schemas.openxmlformats.org/officeDocument/2006/relationships/hyperlink" Target="mailto:hartman68@hotmail.com" TargetMode="External"/><Relationship Id="rId35" Type="http://schemas.openxmlformats.org/officeDocument/2006/relationships/hyperlink" Target="mailto:jenn_a_james@hotmail.com" TargetMode="External"/><Relationship Id="rId8" Type="http://schemas.openxmlformats.org/officeDocument/2006/relationships/hyperlink" Target="mailto:stretch_in@yaho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workbookViewId="0">
      <selection activeCell="E31" sqref="E31"/>
    </sheetView>
  </sheetViews>
  <sheetFormatPr defaultRowHeight="15" x14ac:dyDescent="0.25"/>
  <cols>
    <col min="1" max="1" width="11" bestFit="1" customWidth="1"/>
    <col min="2" max="2" width="14.7109375" bestFit="1" customWidth="1"/>
    <col min="3" max="3" width="31.28515625" bestFit="1" customWidth="1"/>
    <col min="4" max="4" width="11.5703125" bestFit="1" customWidth="1"/>
    <col min="5" max="5" width="10" bestFit="1" customWidth="1"/>
    <col min="6" max="6" width="14.28515625" style="18" bestFit="1" customWidth="1"/>
  </cols>
  <sheetData>
    <row r="1" spans="1:6" x14ac:dyDescent="0.25">
      <c r="A1" s="2" t="s">
        <v>187</v>
      </c>
      <c r="B1" s="2"/>
    </row>
    <row r="3" spans="1:6" ht="15.75" x14ac:dyDescent="0.25">
      <c r="A3" s="11" t="s">
        <v>72</v>
      </c>
      <c r="B3" s="11" t="s">
        <v>130</v>
      </c>
      <c r="C3" s="11" t="s">
        <v>31</v>
      </c>
      <c r="D3" s="11" t="s">
        <v>20</v>
      </c>
      <c r="E3" s="15" t="s">
        <v>25</v>
      </c>
      <c r="F3" s="15" t="s">
        <v>157</v>
      </c>
    </row>
    <row r="4" spans="1:6" x14ac:dyDescent="0.25">
      <c r="A4" s="12" t="s">
        <v>74</v>
      </c>
      <c r="B4" s="12" t="s">
        <v>73</v>
      </c>
      <c r="C4" s="21" t="s">
        <v>71</v>
      </c>
      <c r="D4" s="12"/>
      <c r="E4" s="1"/>
      <c r="F4" s="12"/>
    </row>
    <row r="5" spans="1:6" x14ac:dyDescent="0.25">
      <c r="A5" s="12" t="s">
        <v>75</v>
      </c>
      <c r="B5" s="12" t="s">
        <v>76</v>
      </c>
      <c r="C5" s="20" t="s">
        <v>45</v>
      </c>
      <c r="D5" s="12"/>
      <c r="E5" s="12"/>
      <c r="F5" s="12"/>
    </row>
    <row r="6" spans="1:6" x14ac:dyDescent="0.25">
      <c r="A6" s="12" t="s">
        <v>77</v>
      </c>
      <c r="B6" s="12" t="s">
        <v>78</v>
      </c>
      <c r="C6" s="20" t="s">
        <v>46</v>
      </c>
      <c r="D6" s="12"/>
      <c r="E6" s="12"/>
      <c r="F6" s="12"/>
    </row>
    <row r="7" spans="1:6" x14ac:dyDescent="0.25">
      <c r="A7" s="16" t="s">
        <v>79</v>
      </c>
      <c r="B7" s="16" t="s">
        <v>80</v>
      </c>
      <c r="C7" s="21" t="s">
        <v>57</v>
      </c>
      <c r="D7" s="12"/>
      <c r="E7" s="12"/>
      <c r="F7" s="12"/>
    </row>
    <row r="8" spans="1:6" x14ac:dyDescent="0.25">
      <c r="A8" s="12" t="s">
        <v>162</v>
      </c>
      <c r="B8" s="12" t="s">
        <v>158</v>
      </c>
      <c r="C8" s="20" t="s">
        <v>159</v>
      </c>
      <c r="D8" s="12"/>
      <c r="E8" s="12"/>
      <c r="F8" s="12"/>
    </row>
    <row r="9" spans="1:6" x14ac:dyDescent="0.25">
      <c r="A9" s="12" t="s">
        <v>81</v>
      </c>
      <c r="B9" s="12" t="s">
        <v>82</v>
      </c>
      <c r="C9" s="22" t="s">
        <v>67</v>
      </c>
      <c r="D9" s="12"/>
      <c r="E9" s="1"/>
      <c r="F9" s="12"/>
    </row>
    <row r="10" spans="1:6" x14ac:dyDescent="0.25">
      <c r="A10" s="16" t="s">
        <v>81</v>
      </c>
      <c r="B10" s="16" t="s">
        <v>83</v>
      </c>
      <c r="C10" s="20" t="s">
        <v>55</v>
      </c>
      <c r="D10" s="12"/>
      <c r="E10" s="12"/>
      <c r="F10" s="12"/>
    </row>
    <row r="11" spans="1:6" x14ac:dyDescent="0.25">
      <c r="A11" s="12" t="s">
        <v>84</v>
      </c>
      <c r="B11" s="12" t="s">
        <v>85</v>
      </c>
      <c r="C11" s="20" t="s">
        <v>32</v>
      </c>
      <c r="D11" s="12"/>
      <c r="E11" s="12"/>
      <c r="F11" s="12"/>
    </row>
    <row r="12" spans="1:6" x14ac:dyDescent="0.25">
      <c r="A12" s="12" t="s">
        <v>86</v>
      </c>
      <c r="B12" s="12" t="s">
        <v>87</v>
      </c>
      <c r="C12" s="21" t="s">
        <v>60</v>
      </c>
      <c r="D12" s="12"/>
      <c r="E12" s="12" t="s">
        <v>193</v>
      </c>
      <c r="F12" s="12" t="s">
        <v>197</v>
      </c>
    </row>
    <row r="13" spans="1:6" x14ac:dyDescent="0.25">
      <c r="A13" s="12" t="s">
        <v>88</v>
      </c>
      <c r="B13" s="12" t="s">
        <v>89</v>
      </c>
      <c r="C13" s="21" t="s">
        <v>65</v>
      </c>
      <c r="D13" s="12"/>
      <c r="E13" s="1"/>
      <c r="F13" s="12"/>
    </row>
    <row r="14" spans="1:6" x14ac:dyDescent="0.25">
      <c r="A14" s="16" t="s">
        <v>90</v>
      </c>
      <c r="B14" s="16" t="s">
        <v>91</v>
      </c>
      <c r="C14" s="20" t="s">
        <v>51</v>
      </c>
      <c r="D14" s="12"/>
      <c r="E14" s="12"/>
      <c r="F14" s="12"/>
    </row>
    <row r="15" spans="1:6" x14ac:dyDescent="0.25">
      <c r="A15" s="12" t="s">
        <v>92</v>
      </c>
      <c r="B15" s="12" t="s">
        <v>93</v>
      </c>
      <c r="C15" s="20" t="s">
        <v>43</v>
      </c>
      <c r="D15" s="12"/>
      <c r="E15" s="12"/>
      <c r="F15" s="12"/>
    </row>
    <row r="16" spans="1:6" x14ac:dyDescent="0.25">
      <c r="A16" s="12" t="s">
        <v>94</v>
      </c>
      <c r="B16" s="12" t="s">
        <v>95</v>
      </c>
      <c r="C16" s="20" t="s">
        <v>35</v>
      </c>
      <c r="D16" s="12"/>
      <c r="E16" s="12"/>
      <c r="F16" s="12"/>
    </row>
    <row r="17" spans="1:6" x14ac:dyDescent="0.25">
      <c r="A17" s="12" t="s">
        <v>96</v>
      </c>
      <c r="B17" s="12" t="s">
        <v>97</v>
      </c>
      <c r="C17" s="21" t="s">
        <v>59</v>
      </c>
      <c r="D17" s="12"/>
      <c r="E17" s="12" t="s">
        <v>193</v>
      </c>
      <c r="F17" s="12" t="s">
        <v>194</v>
      </c>
    </row>
    <row r="18" spans="1:6" x14ac:dyDescent="0.25">
      <c r="A18" s="12" t="s">
        <v>133</v>
      </c>
      <c r="B18" s="12" t="s">
        <v>134</v>
      </c>
      <c r="C18" s="20" t="s">
        <v>135</v>
      </c>
      <c r="D18" s="12"/>
      <c r="E18" s="12"/>
      <c r="F18" s="12"/>
    </row>
    <row r="19" spans="1:6" x14ac:dyDescent="0.25">
      <c r="A19" s="12" t="s">
        <v>98</v>
      </c>
      <c r="B19" s="12" t="s">
        <v>99</v>
      </c>
      <c r="C19" s="20" t="s">
        <v>38</v>
      </c>
      <c r="D19" s="12"/>
      <c r="E19" s="12"/>
      <c r="F19" s="12"/>
    </row>
    <row r="20" spans="1:6" x14ac:dyDescent="0.25">
      <c r="A20" s="13" t="s">
        <v>100</v>
      </c>
      <c r="B20" s="13" t="s">
        <v>101</v>
      </c>
      <c r="C20" s="24" t="s">
        <v>33</v>
      </c>
      <c r="D20" s="12"/>
      <c r="E20" s="23"/>
      <c r="F20" s="12"/>
    </row>
    <row r="21" spans="1:6" x14ac:dyDescent="0.25">
      <c r="A21" s="12" t="s">
        <v>102</v>
      </c>
      <c r="B21" s="12" t="s">
        <v>103</v>
      </c>
      <c r="C21" s="20" t="s">
        <v>42</v>
      </c>
      <c r="D21" s="12"/>
      <c r="E21" s="12"/>
      <c r="F21" s="12"/>
    </row>
    <row r="22" spans="1:6" x14ac:dyDescent="0.25">
      <c r="A22" s="12" t="s">
        <v>104</v>
      </c>
      <c r="B22" s="12" t="s">
        <v>105</v>
      </c>
      <c r="C22" s="20" t="s">
        <v>44</v>
      </c>
      <c r="D22" s="12"/>
      <c r="E22" s="12"/>
      <c r="F22" s="12"/>
    </row>
    <row r="23" spans="1:6" x14ac:dyDescent="0.25">
      <c r="A23" s="16" t="s">
        <v>106</v>
      </c>
      <c r="B23" s="16" t="s">
        <v>107</v>
      </c>
      <c r="C23" s="20" t="s">
        <v>48</v>
      </c>
      <c r="D23" s="12"/>
      <c r="E23" s="12"/>
      <c r="F23" s="12"/>
    </row>
    <row r="24" spans="1:6" x14ac:dyDescent="0.25">
      <c r="A24" s="12" t="s">
        <v>108</v>
      </c>
      <c r="B24" s="12" t="s">
        <v>109</v>
      </c>
      <c r="C24" s="20" t="s">
        <v>53</v>
      </c>
      <c r="D24" s="12"/>
      <c r="E24" s="12"/>
      <c r="F24" s="12"/>
    </row>
    <row r="25" spans="1:6" x14ac:dyDescent="0.25">
      <c r="A25" s="16" t="s">
        <v>110</v>
      </c>
      <c r="B25" s="16" t="s">
        <v>111</v>
      </c>
      <c r="C25" s="20" t="s">
        <v>131</v>
      </c>
      <c r="D25" s="12"/>
      <c r="E25" s="12" t="s">
        <v>193</v>
      </c>
      <c r="F25" s="12" t="s">
        <v>195</v>
      </c>
    </row>
    <row r="26" spans="1:6" x14ac:dyDescent="0.25">
      <c r="A26" s="12" t="s">
        <v>112</v>
      </c>
      <c r="B26" s="12" t="s">
        <v>113</v>
      </c>
      <c r="C26" s="20" t="s">
        <v>36</v>
      </c>
      <c r="D26" s="12"/>
      <c r="E26" s="12"/>
      <c r="F26" s="12"/>
    </row>
    <row r="27" spans="1:6" x14ac:dyDescent="0.25">
      <c r="A27" s="12" t="s">
        <v>114</v>
      </c>
      <c r="B27" s="12" t="s">
        <v>115</v>
      </c>
      <c r="C27" s="20" t="s">
        <v>41</v>
      </c>
      <c r="D27" s="12"/>
      <c r="E27" s="12"/>
      <c r="F27" s="12"/>
    </row>
    <row r="28" spans="1:6" x14ac:dyDescent="0.25">
      <c r="A28" s="12" t="s">
        <v>116</v>
      </c>
      <c r="B28" s="12" t="s">
        <v>117</v>
      </c>
      <c r="C28" s="21" t="s">
        <v>69</v>
      </c>
      <c r="D28" s="12"/>
      <c r="E28" s="1"/>
      <c r="F28" s="12"/>
    </row>
    <row r="29" spans="1:6" x14ac:dyDescent="0.25">
      <c r="A29" s="12" t="s">
        <v>118</v>
      </c>
      <c r="B29" s="12" t="s">
        <v>119</v>
      </c>
      <c r="C29" s="20" t="s">
        <v>34</v>
      </c>
      <c r="D29" s="12"/>
      <c r="E29" s="12"/>
      <c r="F29" s="12"/>
    </row>
    <row r="30" spans="1:6" x14ac:dyDescent="0.25">
      <c r="A30" s="12" t="s">
        <v>122</v>
      </c>
      <c r="B30" s="12" t="s">
        <v>123</v>
      </c>
      <c r="C30" s="20" t="s">
        <v>37</v>
      </c>
      <c r="D30" s="12"/>
      <c r="E30" s="12"/>
      <c r="F30" s="12"/>
    </row>
    <row r="31" spans="1:6" x14ac:dyDescent="0.25">
      <c r="A31" s="12" t="s">
        <v>120</v>
      </c>
      <c r="B31" s="12" t="s">
        <v>121</v>
      </c>
      <c r="C31" s="22" t="s">
        <v>61</v>
      </c>
      <c r="D31" s="12"/>
      <c r="E31" s="1"/>
      <c r="F31" s="12"/>
    </row>
    <row r="32" spans="1:6" x14ac:dyDescent="0.25">
      <c r="A32" s="12" t="s">
        <v>136</v>
      </c>
      <c r="B32" s="12" t="s">
        <v>137</v>
      </c>
      <c r="C32" s="22" t="s">
        <v>156</v>
      </c>
      <c r="D32" s="12"/>
      <c r="E32" s="12" t="s">
        <v>193</v>
      </c>
      <c r="F32" s="12" t="s">
        <v>196</v>
      </c>
    </row>
    <row r="33" spans="1:6" x14ac:dyDescent="0.25">
      <c r="A33" s="12" t="s">
        <v>124</v>
      </c>
      <c r="B33" s="12" t="s">
        <v>125</v>
      </c>
      <c r="C33" s="21" t="s">
        <v>63</v>
      </c>
      <c r="D33" s="12"/>
      <c r="E33" s="12"/>
      <c r="F33" s="33"/>
    </row>
    <row r="34" spans="1:6" x14ac:dyDescent="0.25">
      <c r="A34" s="12" t="s">
        <v>126</v>
      </c>
      <c r="B34" s="12" t="s">
        <v>127</v>
      </c>
      <c r="C34" s="20" t="s">
        <v>40</v>
      </c>
      <c r="D34" s="12"/>
      <c r="E34" s="12"/>
      <c r="F34" s="12"/>
    </row>
    <row r="35" spans="1:6" x14ac:dyDescent="0.25">
      <c r="A35" s="12" t="s">
        <v>128</v>
      </c>
      <c r="B35" s="12" t="s">
        <v>129</v>
      </c>
      <c r="C35" s="20" t="s">
        <v>39</v>
      </c>
      <c r="D35" s="12"/>
      <c r="E35" s="12"/>
      <c r="F35" s="12"/>
    </row>
    <row r="37" spans="1:6" x14ac:dyDescent="0.25">
      <c r="A37" s="35" t="s">
        <v>172</v>
      </c>
    </row>
    <row r="38" spans="1:6" x14ac:dyDescent="0.25">
      <c r="A38" s="16" t="s">
        <v>173</v>
      </c>
      <c r="B38" s="16" t="s">
        <v>174</v>
      </c>
      <c r="C38" s="22" t="s">
        <v>179</v>
      </c>
      <c r="D38" s="1"/>
      <c r="E38" s="1"/>
      <c r="F38" s="12"/>
    </row>
    <row r="39" spans="1:6" x14ac:dyDescent="0.25">
      <c r="A39" s="16" t="s">
        <v>175</v>
      </c>
      <c r="B39" s="16" t="s">
        <v>176</v>
      </c>
      <c r="C39" s="22" t="s">
        <v>183</v>
      </c>
      <c r="D39" s="1"/>
      <c r="E39" s="1"/>
      <c r="F39" s="12"/>
    </row>
    <row r="40" spans="1:6" x14ac:dyDescent="0.25">
      <c r="A40" s="16" t="s">
        <v>177</v>
      </c>
      <c r="B40" s="16" t="s">
        <v>178</v>
      </c>
      <c r="C40" s="22" t="s">
        <v>180</v>
      </c>
      <c r="D40" s="1"/>
      <c r="E40" s="1"/>
      <c r="F40" s="12"/>
    </row>
    <row r="41" spans="1:6" x14ac:dyDescent="0.25">
      <c r="A41" s="16" t="s">
        <v>181</v>
      </c>
      <c r="B41" s="16" t="s">
        <v>101</v>
      </c>
      <c r="C41" s="22" t="s">
        <v>182</v>
      </c>
      <c r="D41" s="1"/>
      <c r="E41" s="1"/>
      <c r="F41" s="12"/>
    </row>
    <row r="42" spans="1:6" x14ac:dyDescent="0.25">
      <c r="A42" s="16" t="s">
        <v>184</v>
      </c>
      <c r="B42" s="16" t="s">
        <v>185</v>
      </c>
      <c r="C42" s="22" t="s">
        <v>186</v>
      </c>
      <c r="D42" s="1"/>
      <c r="E42" s="1"/>
      <c r="F42" s="12"/>
    </row>
  </sheetData>
  <sortState ref="A4:F34">
    <sortCondition ref="A4"/>
  </sortState>
  <hyperlinks>
    <hyperlink ref="C11" r:id="rId1"/>
    <hyperlink ref="C6" r:id="rId2"/>
    <hyperlink ref="C29" r:id="rId3"/>
    <hyperlink ref="C22" r:id="rId4"/>
    <hyperlink ref="C35" r:id="rId5"/>
    <hyperlink ref="C21" r:id="rId6"/>
    <hyperlink ref="C34" r:id="rId7"/>
    <hyperlink ref="C16" r:id="rId8"/>
    <hyperlink ref="C20" r:id="rId9"/>
    <hyperlink ref="C15" r:id="rId10"/>
    <hyperlink ref="C5" r:id="rId11"/>
    <hyperlink ref="C27" r:id="rId12"/>
    <hyperlink ref="C30" r:id="rId13"/>
    <hyperlink ref="C19" r:id="rId14"/>
    <hyperlink ref="C25" r:id="rId15"/>
    <hyperlink ref="C24" r:id="rId16"/>
    <hyperlink ref="C10" r:id="rId17"/>
    <hyperlink ref="C23" r:id="rId18"/>
    <hyperlink ref="C7" r:id="rId19"/>
    <hyperlink ref="C17" r:id="rId20"/>
    <hyperlink ref="C31" r:id="rId21"/>
    <hyperlink ref="C33" r:id="rId22"/>
    <hyperlink ref="C13" r:id="rId23"/>
    <hyperlink ref="C14" r:id="rId24"/>
    <hyperlink ref="C9" r:id="rId25"/>
    <hyperlink ref="C28" r:id="rId26"/>
    <hyperlink ref="C4" r:id="rId27"/>
    <hyperlink ref="C18" r:id="rId28"/>
    <hyperlink ref="C32" r:id="rId29"/>
    <hyperlink ref="C8" r:id="rId30"/>
    <hyperlink ref="C38" r:id="rId31"/>
    <hyperlink ref="C40" r:id="rId32"/>
    <hyperlink ref="C41" r:id="rId33"/>
    <hyperlink ref="C39" r:id="rId34"/>
    <hyperlink ref="C42" r:id="rId35"/>
  </hyperlinks>
  <pageMargins left="0.2" right="0.2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zoomScaleNormal="100" workbookViewId="0">
      <selection activeCell="K6" sqref="K6"/>
    </sheetView>
  </sheetViews>
  <sheetFormatPr defaultRowHeight="15" outlineLevelCol="1" x14ac:dyDescent="0.25"/>
  <cols>
    <col min="1" max="1" width="5.7109375" bestFit="1" customWidth="1"/>
    <col min="2" max="2" width="23.7109375" customWidth="1"/>
    <col min="3" max="16" width="11.7109375" hidden="1" customWidth="1" outlineLevel="1"/>
    <col min="17" max="17" width="5.42578125" bestFit="1" customWidth="1" collapsed="1"/>
    <col min="18" max="18" width="7" customWidth="1"/>
    <col min="19" max="19" width="6" customWidth="1"/>
  </cols>
  <sheetData>
    <row r="1" spans="1:20" ht="24.6" customHeight="1" x14ac:dyDescent="0.25">
      <c r="A1" s="3" t="s">
        <v>0</v>
      </c>
      <c r="B1" s="3" t="s">
        <v>1</v>
      </c>
      <c r="C1" s="4" t="s">
        <v>140</v>
      </c>
      <c r="D1" s="4" t="s">
        <v>139</v>
      </c>
      <c r="E1" s="4" t="s">
        <v>141</v>
      </c>
      <c r="F1" s="4" t="s">
        <v>142</v>
      </c>
      <c r="G1" s="4" t="s">
        <v>143</v>
      </c>
      <c r="H1" s="4" t="s">
        <v>144</v>
      </c>
      <c r="I1" s="4" t="s">
        <v>145</v>
      </c>
      <c r="J1" s="4" t="s">
        <v>146</v>
      </c>
      <c r="K1" s="4" t="s">
        <v>147</v>
      </c>
      <c r="L1" s="4" t="s">
        <v>148</v>
      </c>
      <c r="M1" s="4" t="s">
        <v>149</v>
      </c>
      <c r="N1" s="4" t="s">
        <v>150</v>
      </c>
      <c r="O1" s="4" t="s">
        <v>151</v>
      </c>
      <c r="P1" s="4" t="s">
        <v>152</v>
      </c>
      <c r="Q1" s="4" t="s">
        <v>22</v>
      </c>
      <c r="R1" s="4" t="s">
        <v>3</v>
      </c>
      <c r="S1" s="4" t="s">
        <v>2</v>
      </c>
      <c r="T1" s="31" t="s">
        <v>164</v>
      </c>
    </row>
    <row r="2" spans="1:20" x14ac:dyDescent="0.25">
      <c r="A2" s="5">
        <v>1</v>
      </c>
      <c r="B2" s="12" t="s">
        <v>5</v>
      </c>
      <c r="C2" s="5">
        <v>70</v>
      </c>
      <c r="D2" s="19">
        <v>65</v>
      </c>
      <c r="E2" s="5">
        <v>70</v>
      </c>
      <c r="F2" s="19">
        <v>65</v>
      </c>
      <c r="G2" s="38">
        <v>70</v>
      </c>
      <c r="H2" s="5">
        <v>70</v>
      </c>
      <c r="I2" s="5">
        <v>65</v>
      </c>
      <c r="J2" s="5">
        <v>70</v>
      </c>
      <c r="K2" s="5">
        <v>70</v>
      </c>
      <c r="L2" s="5"/>
      <c r="M2" s="5"/>
      <c r="N2" s="5"/>
      <c r="O2" s="5"/>
      <c r="P2" s="5"/>
      <c r="Q2" s="7" t="s">
        <v>198</v>
      </c>
      <c r="R2" s="7">
        <f>SUM(C2:P2)-130</f>
        <v>485</v>
      </c>
      <c r="S2" s="5">
        <v>0</v>
      </c>
      <c r="T2" s="12">
        <v>1</v>
      </c>
    </row>
    <row r="3" spans="1:20" x14ac:dyDescent="0.25">
      <c r="A3" s="5">
        <v>2</v>
      </c>
      <c r="B3" s="12" t="s">
        <v>6</v>
      </c>
      <c r="C3" s="19">
        <v>54</v>
      </c>
      <c r="D3" s="5">
        <v>54</v>
      </c>
      <c r="E3" s="5">
        <v>60</v>
      </c>
      <c r="F3" s="5">
        <v>70</v>
      </c>
      <c r="G3" s="5">
        <v>50</v>
      </c>
      <c r="H3" s="19">
        <v>48</v>
      </c>
      <c r="I3" s="5">
        <v>70</v>
      </c>
      <c r="J3" s="5">
        <v>65</v>
      </c>
      <c r="K3" s="5">
        <v>65</v>
      </c>
      <c r="L3" s="5"/>
      <c r="M3" s="5"/>
      <c r="N3" s="5"/>
      <c r="O3" s="5"/>
      <c r="P3" s="5"/>
      <c r="Q3" s="7" t="s">
        <v>170</v>
      </c>
      <c r="R3" s="7">
        <f>SUM(C3:P3)-102</f>
        <v>434</v>
      </c>
      <c r="S3" s="5">
        <v>1</v>
      </c>
      <c r="T3" s="12">
        <v>2</v>
      </c>
    </row>
    <row r="4" spans="1:20" x14ac:dyDescent="0.25">
      <c r="A4" s="5">
        <v>3</v>
      </c>
      <c r="B4" s="12" t="s">
        <v>17</v>
      </c>
      <c r="C4" s="5">
        <v>52</v>
      </c>
      <c r="D4" s="5">
        <v>70</v>
      </c>
      <c r="E4" s="5">
        <v>36</v>
      </c>
      <c r="F4" s="5">
        <v>38</v>
      </c>
      <c r="G4" s="19">
        <v>10</v>
      </c>
      <c r="H4" s="19">
        <v>26</v>
      </c>
      <c r="I4" s="5">
        <v>34</v>
      </c>
      <c r="J4" s="5">
        <v>34</v>
      </c>
      <c r="K4" s="5">
        <v>44</v>
      </c>
      <c r="L4" s="5"/>
      <c r="M4" s="5"/>
      <c r="N4" s="5"/>
      <c r="O4" s="5"/>
      <c r="P4" s="5"/>
      <c r="Q4" s="7" t="s">
        <v>155</v>
      </c>
      <c r="R4" s="7">
        <f>SUM(C4:P4)-36</f>
        <v>308</v>
      </c>
      <c r="S4" s="5">
        <v>1</v>
      </c>
      <c r="T4" s="12">
        <v>3</v>
      </c>
    </row>
    <row r="5" spans="1:20" x14ac:dyDescent="0.25">
      <c r="A5" s="5">
        <v>4</v>
      </c>
      <c r="B5" s="12" t="s">
        <v>18</v>
      </c>
      <c r="C5" s="5">
        <v>48</v>
      </c>
      <c r="D5" s="5">
        <v>58</v>
      </c>
      <c r="E5" s="19">
        <v>42</v>
      </c>
      <c r="F5" s="19">
        <v>36</v>
      </c>
      <c r="G5" s="5">
        <v>58</v>
      </c>
      <c r="H5" s="5">
        <v>65</v>
      </c>
      <c r="I5" s="5">
        <v>60</v>
      </c>
      <c r="J5" s="5">
        <v>54</v>
      </c>
      <c r="K5" s="5">
        <v>50</v>
      </c>
      <c r="L5" s="5"/>
      <c r="M5" s="5"/>
      <c r="N5" s="5"/>
      <c r="O5" s="5"/>
      <c r="P5" s="5"/>
      <c r="Q5" s="7"/>
      <c r="R5" s="7">
        <f>SUM(C5:P5)-78</f>
        <v>393</v>
      </c>
      <c r="S5" s="5">
        <v>0</v>
      </c>
      <c r="T5" s="12">
        <v>4</v>
      </c>
    </row>
    <row r="6" spans="1:20" x14ac:dyDescent="0.25">
      <c r="A6" s="5">
        <v>5</v>
      </c>
      <c r="B6" s="12" t="s">
        <v>49</v>
      </c>
      <c r="C6" s="5">
        <v>56</v>
      </c>
      <c r="D6" s="19">
        <v>30</v>
      </c>
      <c r="E6" s="5">
        <v>48</v>
      </c>
      <c r="F6" s="5">
        <v>44</v>
      </c>
      <c r="G6" s="5">
        <v>48</v>
      </c>
      <c r="H6" s="5">
        <v>60</v>
      </c>
      <c r="I6" s="5">
        <v>46</v>
      </c>
      <c r="J6" s="5">
        <v>60</v>
      </c>
      <c r="K6" s="19">
        <v>32</v>
      </c>
      <c r="L6" s="5"/>
      <c r="M6" s="5"/>
      <c r="N6" s="5"/>
      <c r="O6" s="5"/>
      <c r="P6" s="5"/>
      <c r="Q6" s="7"/>
      <c r="R6" s="7">
        <f>SUM(C6:P6)-62</f>
        <v>362</v>
      </c>
      <c r="S6" s="5">
        <v>1</v>
      </c>
      <c r="T6" s="12">
        <v>1</v>
      </c>
    </row>
    <row r="7" spans="1:20" x14ac:dyDescent="0.25">
      <c r="A7" s="5">
        <v>6</v>
      </c>
      <c r="B7" s="12" t="s">
        <v>14</v>
      </c>
      <c r="C7" s="19">
        <v>26</v>
      </c>
      <c r="D7" s="5">
        <v>60</v>
      </c>
      <c r="E7" s="5">
        <v>50</v>
      </c>
      <c r="F7" s="5">
        <v>46</v>
      </c>
      <c r="G7" s="5">
        <v>54</v>
      </c>
      <c r="H7" s="5">
        <v>50</v>
      </c>
      <c r="I7" s="19">
        <v>40</v>
      </c>
      <c r="J7" s="5">
        <v>46</v>
      </c>
      <c r="K7" s="5">
        <v>48</v>
      </c>
      <c r="L7" s="5"/>
      <c r="M7" s="5"/>
      <c r="N7" s="5"/>
      <c r="O7" s="5"/>
      <c r="P7" s="5"/>
      <c r="Q7" s="7"/>
      <c r="R7" s="7">
        <f>SUM(C7:P7)-66</f>
        <v>354</v>
      </c>
      <c r="S7" s="5">
        <v>2</v>
      </c>
      <c r="T7" s="12">
        <v>2</v>
      </c>
    </row>
    <row r="8" spans="1:20" x14ac:dyDescent="0.25">
      <c r="A8" s="5">
        <v>7</v>
      </c>
      <c r="B8" s="12" t="s">
        <v>10</v>
      </c>
      <c r="C8" s="5">
        <v>65</v>
      </c>
      <c r="D8" s="5">
        <v>32</v>
      </c>
      <c r="E8" s="5">
        <v>58</v>
      </c>
      <c r="F8" s="19">
        <v>26</v>
      </c>
      <c r="G8" s="5">
        <v>60</v>
      </c>
      <c r="H8" s="5">
        <v>34</v>
      </c>
      <c r="I8" s="19">
        <v>0</v>
      </c>
      <c r="J8" s="5">
        <v>50</v>
      </c>
      <c r="K8" s="5">
        <v>52</v>
      </c>
      <c r="L8" s="5"/>
      <c r="M8" s="5"/>
      <c r="N8" s="5"/>
      <c r="O8" s="5"/>
      <c r="P8" s="5"/>
      <c r="Q8" s="7"/>
      <c r="R8" s="7">
        <f>SUM(C8:P8)-26</f>
        <v>351</v>
      </c>
      <c r="S8" s="5">
        <v>0</v>
      </c>
      <c r="T8" s="12">
        <v>3</v>
      </c>
    </row>
    <row r="9" spans="1:20" x14ac:dyDescent="0.25">
      <c r="A9" s="5">
        <v>8</v>
      </c>
      <c r="B9" s="12" t="s">
        <v>13</v>
      </c>
      <c r="C9" s="19">
        <v>24</v>
      </c>
      <c r="D9" s="5">
        <v>50</v>
      </c>
      <c r="E9" s="5">
        <v>32</v>
      </c>
      <c r="F9" s="5">
        <v>54</v>
      </c>
      <c r="G9" s="5">
        <v>56</v>
      </c>
      <c r="H9" s="19">
        <v>18</v>
      </c>
      <c r="I9" s="5">
        <v>42</v>
      </c>
      <c r="J9" s="5">
        <v>42</v>
      </c>
      <c r="K9" s="5">
        <v>56</v>
      </c>
      <c r="L9" s="5"/>
      <c r="M9" s="5"/>
      <c r="N9" s="5"/>
      <c r="O9" s="5"/>
      <c r="P9" s="5"/>
      <c r="Q9" s="7"/>
      <c r="R9" s="7">
        <f>SUM(C9:P9)-42</f>
        <v>332</v>
      </c>
      <c r="S9" s="5">
        <v>1</v>
      </c>
      <c r="T9" s="12">
        <v>4</v>
      </c>
    </row>
    <row r="10" spans="1:20" x14ac:dyDescent="0.25">
      <c r="A10" s="5">
        <v>9</v>
      </c>
      <c r="B10" s="12" t="s">
        <v>11</v>
      </c>
      <c r="C10" s="5">
        <v>44</v>
      </c>
      <c r="D10" s="5">
        <v>40</v>
      </c>
      <c r="E10" s="19">
        <v>28</v>
      </c>
      <c r="F10" s="5">
        <v>48</v>
      </c>
      <c r="G10" s="19">
        <v>18</v>
      </c>
      <c r="H10" s="5">
        <v>46</v>
      </c>
      <c r="I10" s="5">
        <v>58</v>
      </c>
      <c r="J10" s="5">
        <v>58</v>
      </c>
      <c r="K10" s="5">
        <v>34</v>
      </c>
      <c r="L10" s="5"/>
      <c r="M10" s="5"/>
      <c r="N10" s="5"/>
      <c r="O10" s="5"/>
      <c r="P10" s="5"/>
      <c r="Q10" s="7"/>
      <c r="R10" s="7">
        <f>SUM(C10:P10)-46</f>
        <v>328</v>
      </c>
      <c r="S10" s="5">
        <v>2</v>
      </c>
      <c r="T10" s="12">
        <v>1</v>
      </c>
    </row>
    <row r="11" spans="1:20" x14ac:dyDescent="0.25">
      <c r="A11" s="5">
        <v>10</v>
      </c>
      <c r="B11" s="12" t="s">
        <v>15</v>
      </c>
      <c r="C11" s="5">
        <v>60</v>
      </c>
      <c r="D11" s="5">
        <v>28</v>
      </c>
      <c r="E11" s="5">
        <v>34</v>
      </c>
      <c r="F11" s="5">
        <v>60</v>
      </c>
      <c r="G11" s="19">
        <v>22</v>
      </c>
      <c r="H11" s="5">
        <v>58</v>
      </c>
      <c r="I11" s="19">
        <v>24</v>
      </c>
      <c r="J11" s="5">
        <v>26</v>
      </c>
      <c r="K11" s="5">
        <v>42</v>
      </c>
      <c r="L11" s="5"/>
      <c r="M11" s="5"/>
      <c r="N11" s="5"/>
      <c r="O11" s="5"/>
      <c r="P11" s="5"/>
      <c r="Q11" s="7"/>
      <c r="R11" s="7">
        <f>SUM(C11:P11)-46</f>
        <v>308</v>
      </c>
      <c r="S11" s="5">
        <v>0</v>
      </c>
      <c r="T11" s="12">
        <v>2</v>
      </c>
    </row>
    <row r="12" spans="1:20" x14ac:dyDescent="0.25">
      <c r="A12" s="5">
        <v>11</v>
      </c>
      <c r="B12" s="12" t="s">
        <v>21</v>
      </c>
      <c r="C12" s="5">
        <v>38</v>
      </c>
      <c r="D12" s="5">
        <v>36</v>
      </c>
      <c r="E12" s="5">
        <v>46</v>
      </c>
      <c r="F12" s="19">
        <v>14</v>
      </c>
      <c r="G12" s="5">
        <v>52</v>
      </c>
      <c r="H12" s="5">
        <v>42</v>
      </c>
      <c r="I12" s="5">
        <v>38</v>
      </c>
      <c r="J12" s="19">
        <v>30</v>
      </c>
      <c r="K12" s="5">
        <v>54</v>
      </c>
      <c r="L12" s="5"/>
      <c r="M12" s="5"/>
      <c r="N12" s="5"/>
      <c r="O12" s="5"/>
      <c r="P12" s="5"/>
      <c r="Q12" s="7"/>
      <c r="R12" s="7">
        <f>SUM(C12:P12)-44</f>
        <v>306</v>
      </c>
      <c r="S12" s="5">
        <v>0</v>
      </c>
      <c r="T12" s="12">
        <v>3</v>
      </c>
    </row>
    <row r="13" spans="1:20" x14ac:dyDescent="0.25">
      <c r="A13" s="5">
        <v>12</v>
      </c>
      <c r="B13" s="12" t="s">
        <v>58</v>
      </c>
      <c r="C13" s="5">
        <v>36</v>
      </c>
      <c r="D13" s="5">
        <v>46</v>
      </c>
      <c r="E13" s="5">
        <v>56</v>
      </c>
      <c r="F13" s="5">
        <v>32</v>
      </c>
      <c r="G13" s="19">
        <v>16</v>
      </c>
      <c r="H13" s="19">
        <v>30</v>
      </c>
      <c r="I13" s="5">
        <v>56</v>
      </c>
      <c r="J13" s="5">
        <v>40</v>
      </c>
      <c r="K13" s="5">
        <v>38</v>
      </c>
      <c r="L13" s="5"/>
      <c r="M13" s="5"/>
      <c r="N13" s="5"/>
      <c r="O13" s="5"/>
      <c r="P13" s="5"/>
      <c r="Q13" s="7"/>
      <c r="R13" s="7">
        <f>SUM(C13:P13)-46</f>
        <v>304</v>
      </c>
      <c r="S13" s="5">
        <v>1</v>
      </c>
      <c r="T13" s="12">
        <v>4</v>
      </c>
    </row>
    <row r="14" spans="1:20" x14ac:dyDescent="0.25">
      <c r="A14" s="5">
        <v>13</v>
      </c>
      <c r="B14" s="12" t="s">
        <v>47</v>
      </c>
      <c r="C14" s="5">
        <v>50</v>
      </c>
      <c r="D14" s="5">
        <v>52</v>
      </c>
      <c r="E14" s="5">
        <v>30</v>
      </c>
      <c r="F14" s="19">
        <v>6</v>
      </c>
      <c r="G14" s="5">
        <v>28</v>
      </c>
      <c r="H14" s="5">
        <v>38</v>
      </c>
      <c r="I14" s="5">
        <v>54</v>
      </c>
      <c r="J14" s="5">
        <v>48</v>
      </c>
      <c r="K14" s="19">
        <v>18</v>
      </c>
      <c r="L14" s="5"/>
      <c r="M14" s="5"/>
      <c r="N14" s="5"/>
      <c r="O14" s="5"/>
      <c r="P14" s="5"/>
      <c r="Q14" s="7"/>
      <c r="R14" s="7">
        <f>SUM(C14:P14)-24</f>
        <v>300</v>
      </c>
      <c r="S14" s="5">
        <v>2</v>
      </c>
      <c r="T14" s="12">
        <v>1</v>
      </c>
    </row>
    <row r="15" spans="1:20" x14ac:dyDescent="0.25">
      <c r="A15" s="5">
        <v>13</v>
      </c>
      <c r="B15" s="12" t="s">
        <v>9</v>
      </c>
      <c r="C15" s="5">
        <v>58</v>
      </c>
      <c r="D15" s="19">
        <v>0</v>
      </c>
      <c r="E15" s="5">
        <v>54</v>
      </c>
      <c r="F15" s="5">
        <v>42</v>
      </c>
      <c r="G15" s="5">
        <v>46</v>
      </c>
      <c r="H15" s="5">
        <v>40</v>
      </c>
      <c r="I15" s="19">
        <v>0</v>
      </c>
      <c r="J15" s="5">
        <v>0</v>
      </c>
      <c r="K15" s="5">
        <v>60</v>
      </c>
      <c r="L15" s="5"/>
      <c r="M15" s="5"/>
      <c r="N15" s="5"/>
      <c r="O15" s="5"/>
      <c r="P15" s="5"/>
      <c r="Q15" s="7"/>
      <c r="R15" s="7">
        <f>SUM(C15:P15)-0</f>
        <v>300</v>
      </c>
      <c r="S15" s="5">
        <v>0</v>
      </c>
      <c r="T15" s="12">
        <v>2</v>
      </c>
    </row>
    <row r="16" spans="1:20" x14ac:dyDescent="0.25">
      <c r="A16" s="5">
        <v>15</v>
      </c>
      <c r="B16" s="12" t="s">
        <v>16</v>
      </c>
      <c r="C16" s="5">
        <v>46</v>
      </c>
      <c r="D16" s="5">
        <v>48</v>
      </c>
      <c r="E16" s="19">
        <v>16</v>
      </c>
      <c r="F16" s="5">
        <v>40</v>
      </c>
      <c r="G16" s="5">
        <v>40</v>
      </c>
      <c r="H16" s="5">
        <v>36</v>
      </c>
      <c r="I16" s="5">
        <v>48</v>
      </c>
      <c r="J16" s="5">
        <v>36</v>
      </c>
      <c r="K16" s="19">
        <v>20</v>
      </c>
      <c r="L16" s="5"/>
      <c r="M16" s="5"/>
      <c r="N16" s="5"/>
      <c r="O16" s="5"/>
      <c r="P16" s="5"/>
      <c r="Q16" s="7"/>
      <c r="R16" s="7">
        <f>SUM(C16:P16)-36</f>
        <v>294</v>
      </c>
      <c r="S16" s="5">
        <v>1</v>
      </c>
      <c r="T16" s="12">
        <v>3</v>
      </c>
    </row>
    <row r="17" spans="1:20" ht="15.75" thickBot="1" x14ac:dyDescent="0.3">
      <c r="A17" s="25">
        <v>16</v>
      </c>
      <c r="B17" s="26" t="s">
        <v>7</v>
      </c>
      <c r="C17" s="40">
        <v>6</v>
      </c>
      <c r="D17" s="25">
        <v>44</v>
      </c>
      <c r="E17" s="25">
        <v>65</v>
      </c>
      <c r="F17" s="25">
        <v>50</v>
      </c>
      <c r="G17" s="25">
        <v>38</v>
      </c>
      <c r="H17" s="40">
        <v>0</v>
      </c>
      <c r="I17" s="25">
        <v>44</v>
      </c>
      <c r="J17" s="25">
        <v>16</v>
      </c>
      <c r="K17" s="25">
        <v>28</v>
      </c>
      <c r="L17" s="25"/>
      <c r="M17" s="25"/>
      <c r="N17" s="25"/>
      <c r="O17" s="25"/>
      <c r="P17" s="25"/>
      <c r="Q17" s="27"/>
      <c r="R17" s="27">
        <f>SUM(C17:P17)-6</f>
        <v>285</v>
      </c>
      <c r="S17" s="25">
        <v>2</v>
      </c>
      <c r="T17" s="26">
        <v>4</v>
      </c>
    </row>
    <row r="18" spans="1:20" x14ac:dyDescent="0.25">
      <c r="A18" s="6">
        <v>17</v>
      </c>
      <c r="B18" s="13" t="s">
        <v>8</v>
      </c>
      <c r="C18" s="39">
        <v>22</v>
      </c>
      <c r="D18" s="6">
        <v>26</v>
      </c>
      <c r="E18" s="6">
        <v>22</v>
      </c>
      <c r="F18" s="6">
        <v>52</v>
      </c>
      <c r="G18" s="6">
        <v>34</v>
      </c>
      <c r="H18" s="6">
        <v>52</v>
      </c>
      <c r="I18" s="39">
        <v>0</v>
      </c>
      <c r="J18" s="6">
        <v>56</v>
      </c>
      <c r="K18" s="6">
        <v>36</v>
      </c>
      <c r="L18" s="6"/>
      <c r="M18" s="6"/>
      <c r="N18" s="6"/>
      <c r="O18" s="6"/>
      <c r="P18" s="6"/>
      <c r="Q18" s="8"/>
      <c r="R18" s="8">
        <f>SUM(C18:P18)-22</f>
        <v>278</v>
      </c>
      <c r="S18" s="6">
        <v>0</v>
      </c>
      <c r="T18" s="13">
        <v>5</v>
      </c>
    </row>
    <row r="19" spans="1:20" x14ac:dyDescent="0.25">
      <c r="A19" s="5">
        <v>18</v>
      </c>
      <c r="B19" s="12" t="s">
        <v>56</v>
      </c>
      <c r="C19" s="5">
        <v>34</v>
      </c>
      <c r="D19" s="5">
        <v>34</v>
      </c>
      <c r="E19" s="5">
        <v>44</v>
      </c>
      <c r="F19" s="19">
        <v>20</v>
      </c>
      <c r="G19" s="5">
        <v>32</v>
      </c>
      <c r="H19" s="5">
        <v>32</v>
      </c>
      <c r="I19" s="19">
        <v>0</v>
      </c>
      <c r="J19" s="5">
        <v>52</v>
      </c>
      <c r="K19" s="5">
        <v>46</v>
      </c>
      <c r="L19" s="5"/>
      <c r="M19" s="5"/>
      <c r="N19" s="5"/>
      <c r="O19" s="5"/>
      <c r="P19" s="5"/>
      <c r="Q19" s="7"/>
      <c r="R19" s="7">
        <f>SUM(C19:P19)-20</f>
        <v>274</v>
      </c>
      <c r="S19" s="5">
        <v>0</v>
      </c>
      <c r="T19" s="12">
        <v>6</v>
      </c>
    </row>
    <row r="20" spans="1:20" x14ac:dyDescent="0.25">
      <c r="A20" s="5">
        <v>19</v>
      </c>
      <c r="B20" s="12" t="s">
        <v>19</v>
      </c>
      <c r="C20" s="5">
        <v>28</v>
      </c>
      <c r="D20" s="5">
        <v>38</v>
      </c>
      <c r="E20" s="5">
        <v>26</v>
      </c>
      <c r="F20" s="5">
        <v>56</v>
      </c>
      <c r="G20" s="5">
        <v>30</v>
      </c>
      <c r="H20" s="5">
        <v>54</v>
      </c>
      <c r="I20" s="5">
        <v>36</v>
      </c>
      <c r="J20" s="19">
        <v>0</v>
      </c>
      <c r="K20" s="19">
        <v>0</v>
      </c>
      <c r="L20" s="5"/>
      <c r="M20" s="5"/>
      <c r="N20" s="5"/>
      <c r="O20" s="5"/>
      <c r="P20" s="5"/>
      <c r="Q20" s="7"/>
      <c r="R20" s="7">
        <f>SUM(C20:P20)-0</f>
        <v>268</v>
      </c>
      <c r="S20" s="5">
        <v>0</v>
      </c>
      <c r="T20" s="12">
        <v>7</v>
      </c>
    </row>
    <row r="21" spans="1:20" x14ac:dyDescent="0.25">
      <c r="A21" s="5">
        <v>20</v>
      </c>
      <c r="B21" s="12" t="s">
        <v>27</v>
      </c>
      <c r="C21" s="5">
        <v>20</v>
      </c>
      <c r="D21" s="19">
        <v>14</v>
      </c>
      <c r="E21" s="5">
        <v>52</v>
      </c>
      <c r="F21" s="5">
        <v>28</v>
      </c>
      <c r="G21" s="19">
        <v>26</v>
      </c>
      <c r="H21" s="5">
        <v>44</v>
      </c>
      <c r="I21" s="5">
        <v>30</v>
      </c>
      <c r="J21" s="5">
        <v>28</v>
      </c>
      <c r="K21" s="5">
        <v>58</v>
      </c>
      <c r="L21" s="5"/>
      <c r="M21" s="5"/>
      <c r="N21" s="5"/>
      <c r="O21" s="5"/>
      <c r="P21" s="5"/>
      <c r="Q21" s="7"/>
      <c r="R21" s="7">
        <f>SUM(C21:P21)-40</f>
        <v>260</v>
      </c>
      <c r="S21" s="5">
        <v>1</v>
      </c>
      <c r="T21" s="12">
        <v>8</v>
      </c>
    </row>
    <row r="22" spans="1:20" x14ac:dyDescent="0.25">
      <c r="A22" s="5">
        <v>21</v>
      </c>
      <c r="B22" s="12" t="s">
        <v>54</v>
      </c>
      <c r="C22" s="5">
        <v>32</v>
      </c>
      <c r="D22" s="5">
        <v>42</v>
      </c>
      <c r="E22" s="5">
        <v>40</v>
      </c>
      <c r="F22" s="5">
        <v>34</v>
      </c>
      <c r="G22" s="5">
        <v>65</v>
      </c>
      <c r="H22" s="5">
        <v>14</v>
      </c>
      <c r="I22" s="19">
        <v>0</v>
      </c>
      <c r="J22" s="5">
        <v>32</v>
      </c>
      <c r="K22" s="19">
        <v>0</v>
      </c>
      <c r="L22" s="5"/>
      <c r="M22" s="5"/>
      <c r="N22" s="5"/>
      <c r="O22" s="5"/>
      <c r="P22" s="5"/>
      <c r="Q22" s="7"/>
      <c r="R22" s="7">
        <f>SUM(C22:P22)-0</f>
        <v>259</v>
      </c>
      <c r="S22" s="5">
        <v>2</v>
      </c>
      <c r="T22" s="12">
        <v>5</v>
      </c>
    </row>
    <row r="23" spans="1:20" x14ac:dyDescent="0.25">
      <c r="A23" s="5">
        <v>22</v>
      </c>
      <c r="B23" s="12" t="s">
        <v>132</v>
      </c>
      <c r="C23" s="19">
        <v>18</v>
      </c>
      <c r="D23" s="5">
        <v>24</v>
      </c>
      <c r="E23" s="19">
        <v>18</v>
      </c>
      <c r="F23" s="5">
        <v>58</v>
      </c>
      <c r="G23" s="5">
        <v>44</v>
      </c>
      <c r="H23" s="5">
        <v>24</v>
      </c>
      <c r="I23" s="5">
        <v>20</v>
      </c>
      <c r="J23" s="5">
        <v>38</v>
      </c>
      <c r="K23" s="5">
        <v>22</v>
      </c>
      <c r="L23" s="5"/>
      <c r="M23" s="5"/>
      <c r="N23" s="5"/>
      <c r="O23" s="5"/>
      <c r="P23" s="5"/>
      <c r="Q23" s="7"/>
      <c r="R23" s="7">
        <f>SUM(C23:P23)-36</f>
        <v>230</v>
      </c>
      <c r="S23" s="5">
        <v>1</v>
      </c>
      <c r="T23" s="12">
        <v>6</v>
      </c>
    </row>
    <row r="24" spans="1:20" x14ac:dyDescent="0.25">
      <c r="A24" s="5">
        <v>23</v>
      </c>
      <c r="B24" s="12" t="s">
        <v>52</v>
      </c>
      <c r="C24" s="5">
        <v>30</v>
      </c>
      <c r="D24" s="5">
        <v>56</v>
      </c>
      <c r="E24" s="19">
        <v>14</v>
      </c>
      <c r="F24" s="5">
        <v>22</v>
      </c>
      <c r="G24" s="19">
        <v>12</v>
      </c>
      <c r="H24" s="5">
        <v>28</v>
      </c>
      <c r="I24" s="5">
        <v>50</v>
      </c>
      <c r="J24" s="5">
        <v>14</v>
      </c>
      <c r="K24" s="5">
        <v>24</v>
      </c>
      <c r="L24" s="5"/>
      <c r="M24" s="5"/>
      <c r="N24" s="5"/>
      <c r="O24" s="5"/>
      <c r="P24" s="5"/>
      <c r="Q24" s="7"/>
      <c r="R24" s="7">
        <f>SUM(C24:P24)-26</f>
        <v>224</v>
      </c>
      <c r="S24" s="5">
        <v>1</v>
      </c>
      <c r="T24" s="12">
        <v>7</v>
      </c>
    </row>
    <row r="25" spans="1:20" x14ac:dyDescent="0.25">
      <c r="A25" s="5">
        <v>24</v>
      </c>
      <c r="B25" s="12" t="s">
        <v>12</v>
      </c>
      <c r="C25" s="19">
        <v>16</v>
      </c>
      <c r="D25" s="5">
        <v>18</v>
      </c>
      <c r="E25" s="5">
        <v>38</v>
      </c>
      <c r="F25" s="5">
        <v>30</v>
      </c>
      <c r="G25" s="5">
        <v>42</v>
      </c>
      <c r="H25" s="5">
        <v>16</v>
      </c>
      <c r="I25" s="5">
        <v>28</v>
      </c>
      <c r="J25" s="19">
        <v>12</v>
      </c>
      <c r="K25" s="5">
        <v>26</v>
      </c>
      <c r="L25" s="5"/>
      <c r="M25" s="5"/>
      <c r="N25" s="5"/>
      <c r="O25" s="5"/>
      <c r="P25" s="5"/>
      <c r="Q25" s="7"/>
      <c r="R25" s="7">
        <f>SUM(C25:P25)-28</f>
        <v>198</v>
      </c>
      <c r="S25" s="5">
        <v>3</v>
      </c>
      <c r="T25" s="12">
        <v>8</v>
      </c>
    </row>
    <row r="26" spans="1:20" x14ac:dyDescent="0.25">
      <c r="A26" s="5">
        <v>24</v>
      </c>
      <c r="B26" s="12" t="s">
        <v>62</v>
      </c>
      <c r="C26" s="5">
        <v>42</v>
      </c>
      <c r="D26" s="5">
        <v>10</v>
      </c>
      <c r="E26" s="5">
        <v>10</v>
      </c>
      <c r="F26" s="5">
        <v>18</v>
      </c>
      <c r="G26" s="5">
        <v>36</v>
      </c>
      <c r="H26" s="19">
        <v>0</v>
      </c>
      <c r="I26" s="5">
        <v>52</v>
      </c>
      <c r="J26" s="19">
        <v>8</v>
      </c>
      <c r="K26" s="5">
        <v>30</v>
      </c>
      <c r="L26" s="5"/>
      <c r="M26" s="5"/>
      <c r="N26" s="5"/>
      <c r="O26" s="5"/>
      <c r="P26" s="5"/>
      <c r="Q26" s="7"/>
      <c r="R26" s="7">
        <f>SUM(C26:P26)-8</f>
        <v>198</v>
      </c>
      <c r="S26" s="5">
        <v>1</v>
      </c>
      <c r="T26" s="12">
        <v>5</v>
      </c>
    </row>
    <row r="27" spans="1:20" x14ac:dyDescent="0.25">
      <c r="A27" s="5">
        <v>26</v>
      </c>
      <c r="B27" s="12" t="s">
        <v>64</v>
      </c>
      <c r="C27" s="5">
        <v>40</v>
      </c>
      <c r="D27" s="19">
        <v>0</v>
      </c>
      <c r="E27" s="5">
        <v>24</v>
      </c>
      <c r="F27" s="19">
        <v>0</v>
      </c>
      <c r="G27" s="5">
        <v>14</v>
      </c>
      <c r="H27" s="5">
        <v>56</v>
      </c>
      <c r="I27" s="5">
        <v>0</v>
      </c>
      <c r="J27" s="5">
        <v>44</v>
      </c>
      <c r="K27" s="5">
        <v>0</v>
      </c>
      <c r="L27" s="5"/>
      <c r="M27" s="5"/>
      <c r="N27" s="5"/>
      <c r="O27" s="5"/>
      <c r="P27" s="5"/>
      <c r="Q27" s="7"/>
      <c r="R27" s="7">
        <f>SUM(C27:P27)-0</f>
        <v>178</v>
      </c>
      <c r="S27" s="5">
        <v>0</v>
      </c>
      <c r="T27" s="12">
        <v>6</v>
      </c>
    </row>
    <row r="28" spans="1:20" x14ac:dyDescent="0.25">
      <c r="A28" s="5">
        <v>27</v>
      </c>
      <c r="B28" s="12" t="s">
        <v>50</v>
      </c>
      <c r="C28" s="19">
        <v>4</v>
      </c>
      <c r="D28" s="5">
        <v>16</v>
      </c>
      <c r="E28" s="5">
        <v>12</v>
      </c>
      <c r="F28" s="5">
        <v>16</v>
      </c>
      <c r="G28" s="19">
        <v>6</v>
      </c>
      <c r="H28" s="5">
        <v>20</v>
      </c>
      <c r="I28" s="5">
        <v>26</v>
      </c>
      <c r="J28" s="5">
        <v>24</v>
      </c>
      <c r="K28" s="5">
        <v>14</v>
      </c>
      <c r="L28" s="5"/>
      <c r="M28" s="5"/>
      <c r="N28" s="5"/>
      <c r="O28" s="5"/>
      <c r="P28" s="5"/>
      <c r="Q28" s="7"/>
      <c r="R28" s="7">
        <f>SUM(C28:P28)-10</f>
        <v>128</v>
      </c>
      <c r="S28" s="5">
        <v>0</v>
      </c>
      <c r="T28" s="12">
        <v>7</v>
      </c>
    </row>
    <row r="29" spans="1:20" x14ac:dyDescent="0.25">
      <c r="A29" s="5">
        <v>28</v>
      </c>
      <c r="B29" s="12" t="s">
        <v>153</v>
      </c>
      <c r="C29" s="5">
        <v>8</v>
      </c>
      <c r="D29" s="5">
        <v>22</v>
      </c>
      <c r="E29" s="5">
        <v>8</v>
      </c>
      <c r="F29" s="5">
        <v>8</v>
      </c>
      <c r="G29" s="19">
        <v>4</v>
      </c>
      <c r="H29" s="19">
        <v>0</v>
      </c>
      <c r="I29" s="5">
        <v>18</v>
      </c>
      <c r="J29" s="5">
        <v>20</v>
      </c>
      <c r="K29" s="5">
        <v>40</v>
      </c>
      <c r="L29" s="5"/>
      <c r="M29" s="5"/>
      <c r="N29" s="5"/>
      <c r="O29" s="5"/>
      <c r="P29" s="5"/>
      <c r="Q29" s="7"/>
      <c r="R29" s="7">
        <f>SUM(C29:P29)-4</f>
        <v>124</v>
      </c>
      <c r="S29" s="5">
        <v>1</v>
      </c>
      <c r="T29" s="12">
        <v>8</v>
      </c>
    </row>
    <row r="30" spans="1:20" x14ac:dyDescent="0.25">
      <c r="A30" s="5">
        <v>29</v>
      </c>
      <c r="B30" s="12" t="s">
        <v>70</v>
      </c>
      <c r="C30" s="5">
        <v>14</v>
      </c>
      <c r="D30" s="19">
        <v>0</v>
      </c>
      <c r="E30" s="5">
        <v>20</v>
      </c>
      <c r="F30" s="5">
        <v>12</v>
      </c>
      <c r="G30" s="19">
        <v>0</v>
      </c>
      <c r="H30" s="5">
        <v>10</v>
      </c>
      <c r="I30" s="5">
        <v>32</v>
      </c>
      <c r="J30" s="5">
        <v>22</v>
      </c>
      <c r="K30" s="5">
        <v>0</v>
      </c>
      <c r="L30" s="5"/>
      <c r="M30" s="5"/>
      <c r="N30" s="5"/>
      <c r="O30" s="5"/>
      <c r="P30" s="5"/>
      <c r="Q30" s="7"/>
      <c r="R30" s="7">
        <f>SUM(C30:P30)-0</f>
        <v>110</v>
      </c>
      <c r="S30" s="5">
        <v>0</v>
      </c>
      <c r="T30" s="12">
        <v>5</v>
      </c>
    </row>
    <row r="31" spans="1:20" x14ac:dyDescent="0.25">
      <c r="A31" s="5">
        <v>30</v>
      </c>
      <c r="B31" s="12" t="s">
        <v>66</v>
      </c>
      <c r="C31" s="5">
        <v>12</v>
      </c>
      <c r="D31" s="19">
        <v>0</v>
      </c>
      <c r="E31" s="5">
        <v>2</v>
      </c>
      <c r="F31" s="5">
        <v>4</v>
      </c>
      <c r="G31" s="5">
        <v>20</v>
      </c>
      <c r="H31" s="5">
        <v>22</v>
      </c>
      <c r="I31" s="5">
        <v>22</v>
      </c>
      <c r="J31" s="5">
        <v>18</v>
      </c>
      <c r="K31" s="19">
        <v>0</v>
      </c>
      <c r="L31" s="5"/>
      <c r="M31" s="5"/>
      <c r="N31" s="5"/>
      <c r="O31" s="5"/>
      <c r="P31" s="5"/>
      <c r="Q31" s="7"/>
      <c r="R31" s="7">
        <f>SUM(C31:P31)-0</f>
        <v>100</v>
      </c>
      <c r="S31" s="5">
        <v>1</v>
      </c>
      <c r="T31" s="12">
        <v>6</v>
      </c>
    </row>
    <row r="32" spans="1:20" x14ac:dyDescent="0.25">
      <c r="A32" s="5">
        <v>31</v>
      </c>
      <c r="B32" s="12" t="s">
        <v>68</v>
      </c>
      <c r="C32" s="5">
        <v>10</v>
      </c>
      <c r="D32" s="5">
        <v>20</v>
      </c>
      <c r="E32" s="19">
        <v>4</v>
      </c>
      <c r="F32" s="5">
        <v>10</v>
      </c>
      <c r="G32" s="19">
        <v>8</v>
      </c>
      <c r="H32" s="5">
        <v>8</v>
      </c>
      <c r="I32" s="5">
        <v>16</v>
      </c>
      <c r="J32" s="5">
        <v>10</v>
      </c>
      <c r="K32" s="5">
        <v>16</v>
      </c>
      <c r="L32" s="5"/>
      <c r="M32" s="5"/>
      <c r="N32" s="5"/>
      <c r="O32" s="5"/>
      <c r="P32" s="5"/>
      <c r="Q32" s="7"/>
      <c r="R32" s="7">
        <f>SUM(C32:P32)-12</f>
        <v>90</v>
      </c>
      <c r="S32" s="5">
        <v>0</v>
      </c>
      <c r="T32" s="12">
        <v>7</v>
      </c>
    </row>
    <row r="33" spans="1:20" x14ac:dyDescent="0.25">
      <c r="A33" s="5">
        <v>32</v>
      </c>
      <c r="B33" s="12" t="s">
        <v>163</v>
      </c>
      <c r="C33" s="19">
        <v>0</v>
      </c>
      <c r="D33" s="5">
        <v>12</v>
      </c>
      <c r="E33" s="5">
        <v>6</v>
      </c>
      <c r="F33" s="5">
        <v>24</v>
      </c>
      <c r="G33" s="5">
        <v>24</v>
      </c>
      <c r="H33" s="5">
        <v>12</v>
      </c>
      <c r="I33" s="19">
        <v>0</v>
      </c>
      <c r="J33" s="5">
        <v>6</v>
      </c>
      <c r="K33" s="5">
        <v>0</v>
      </c>
      <c r="L33" s="5"/>
      <c r="M33" s="5"/>
      <c r="N33" s="5"/>
      <c r="O33" s="5"/>
      <c r="P33" s="5"/>
      <c r="Q33" s="7"/>
      <c r="R33" s="7">
        <f>SUM(C33:P33)-0</f>
        <v>84</v>
      </c>
      <c r="S33" s="5">
        <v>0</v>
      </c>
      <c r="T33" s="12">
        <v>8</v>
      </c>
    </row>
    <row r="34" spans="1:20" x14ac:dyDescent="0.25">
      <c r="A34" s="9"/>
      <c r="B34" s="10"/>
      <c r="C34" s="9"/>
    </row>
    <row r="35" spans="1:20" x14ac:dyDescent="0.25">
      <c r="A35" s="9" t="s">
        <v>30</v>
      </c>
      <c r="B35" s="10"/>
      <c r="C35" s="9"/>
    </row>
    <row r="36" spans="1:20" x14ac:dyDescent="0.25">
      <c r="A36" s="9" t="s">
        <v>154</v>
      </c>
    </row>
  </sheetData>
  <sortState ref="A2:T33">
    <sortCondition descending="1" ref="Q2:Q33"/>
    <sortCondition descending="1" ref="R2:R33"/>
  </sortState>
  <pageMargins left="0.2" right="0.2" top="0.75" bottom="0.75" header="0.3" footer="0.3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29"/>
  <sheetViews>
    <sheetView zoomScale="80" zoomScaleNormal="80" workbookViewId="0">
      <selection activeCell="D11" sqref="D11"/>
    </sheetView>
  </sheetViews>
  <sheetFormatPr defaultRowHeight="15" x14ac:dyDescent="0.25"/>
  <cols>
    <col min="1" max="1" width="3" style="18" bestFit="1" customWidth="1"/>
    <col min="2" max="2" width="23.42578125" style="18" bestFit="1" customWidth="1"/>
    <col min="3" max="3" width="11.42578125" style="18" bestFit="1" customWidth="1"/>
    <col min="4" max="4" width="13.42578125" style="18" bestFit="1" customWidth="1"/>
    <col min="5" max="5" width="18.42578125" style="18" bestFit="1" customWidth="1"/>
    <col min="6" max="6" width="6.28515625" style="18" bestFit="1" customWidth="1"/>
    <col min="7" max="7" width="18" style="18" bestFit="1" customWidth="1"/>
    <col min="8" max="8" width="6.28515625" style="18" bestFit="1" customWidth="1"/>
    <col min="9" max="9" width="16.28515625" style="18" bestFit="1" customWidth="1"/>
    <col min="10" max="10" width="6.28515625" style="18" bestFit="1" customWidth="1"/>
    <col min="11" max="11" width="16.28515625" style="18" bestFit="1" customWidth="1"/>
    <col min="12" max="12" width="6.28515625" style="18" bestFit="1" customWidth="1"/>
    <col min="13" max="13" width="16.28515625" style="18" bestFit="1" customWidth="1"/>
    <col min="14" max="14" width="6.28515625" style="18" bestFit="1" customWidth="1"/>
    <col min="15" max="15" width="15.28515625" style="18" bestFit="1" customWidth="1"/>
    <col min="16" max="16" width="6.28515625" style="18" bestFit="1" customWidth="1"/>
    <col min="17" max="17" width="15.28515625" style="18" bestFit="1" customWidth="1"/>
    <col min="18" max="18" width="6.28515625" style="18" bestFit="1" customWidth="1"/>
    <col min="19" max="19" width="16.28515625" style="18" bestFit="1" customWidth="1"/>
    <col min="20" max="20" width="6.28515625" style="18" bestFit="1" customWidth="1"/>
    <col min="21" max="21" width="10.42578125" style="18" bestFit="1" customWidth="1"/>
    <col min="22" max="16384" width="9.140625" style="18"/>
  </cols>
  <sheetData>
    <row r="1" spans="1:21" x14ac:dyDescent="0.25">
      <c r="A1" s="29" t="s">
        <v>4</v>
      </c>
      <c r="B1" s="29" t="s">
        <v>26</v>
      </c>
      <c r="C1" s="29" t="s">
        <v>3</v>
      </c>
      <c r="D1" s="29" t="s">
        <v>28</v>
      </c>
      <c r="E1" s="29" t="s">
        <v>167</v>
      </c>
      <c r="F1" s="29" t="s">
        <v>24</v>
      </c>
      <c r="G1" s="29" t="s">
        <v>29</v>
      </c>
      <c r="H1" s="29" t="s">
        <v>24</v>
      </c>
      <c r="I1" s="29" t="s">
        <v>171</v>
      </c>
      <c r="J1" s="29" t="s">
        <v>24</v>
      </c>
      <c r="K1" s="29" t="s">
        <v>169</v>
      </c>
      <c r="L1" s="29" t="s">
        <v>24</v>
      </c>
      <c r="M1" s="29" t="s">
        <v>168</v>
      </c>
      <c r="N1" s="29" t="s">
        <v>24</v>
      </c>
      <c r="O1" s="29" t="s">
        <v>166</v>
      </c>
      <c r="P1" s="29" t="s">
        <v>24</v>
      </c>
      <c r="Q1" s="29" t="s">
        <v>161</v>
      </c>
      <c r="R1" s="29" t="s">
        <v>24</v>
      </c>
      <c r="S1" s="29" t="s">
        <v>165</v>
      </c>
      <c r="T1" s="29" t="s">
        <v>24</v>
      </c>
      <c r="U1" s="30" t="s">
        <v>138</v>
      </c>
    </row>
    <row r="2" spans="1:21" x14ac:dyDescent="0.25">
      <c r="A2" s="16">
        <v>1</v>
      </c>
      <c r="B2" s="1" t="s">
        <v>5</v>
      </c>
      <c r="C2" s="1">
        <v>698</v>
      </c>
      <c r="D2" s="12">
        <v>70</v>
      </c>
      <c r="E2" s="37">
        <v>187389080</v>
      </c>
      <c r="F2" s="17">
        <v>100</v>
      </c>
      <c r="G2" s="34">
        <v>136694090</v>
      </c>
      <c r="H2" s="17">
        <v>64</v>
      </c>
      <c r="I2" s="37">
        <v>163360550</v>
      </c>
      <c r="J2" s="17">
        <v>100</v>
      </c>
      <c r="K2" s="34">
        <v>27195630</v>
      </c>
      <c r="L2" s="17">
        <v>76</v>
      </c>
      <c r="M2" s="34">
        <v>101374430</v>
      </c>
      <c r="N2" s="17">
        <v>94</v>
      </c>
      <c r="O2" s="34">
        <v>29632960</v>
      </c>
      <c r="P2" s="17">
        <v>70</v>
      </c>
      <c r="Q2" s="34">
        <v>44061770</v>
      </c>
      <c r="R2" s="17">
        <v>94</v>
      </c>
      <c r="S2" s="37">
        <v>84328650</v>
      </c>
      <c r="T2" s="17">
        <v>100</v>
      </c>
      <c r="U2" s="16">
        <v>9</v>
      </c>
    </row>
    <row r="3" spans="1:21" x14ac:dyDescent="0.25">
      <c r="A3" s="16">
        <v>2</v>
      </c>
      <c r="B3" s="1" t="s">
        <v>6</v>
      </c>
      <c r="C3" s="1">
        <v>611</v>
      </c>
      <c r="D3" s="12">
        <v>65</v>
      </c>
      <c r="E3" s="34">
        <v>6719530</v>
      </c>
      <c r="F3" s="17">
        <v>52</v>
      </c>
      <c r="G3" s="34">
        <v>559253010</v>
      </c>
      <c r="H3" s="17">
        <v>88</v>
      </c>
      <c r="I3" s="34">
        <v>8101840</v>
      </c>
      <c r="J3" s="17">
        <v>40</v>
      </c>
      <c r="K3" s="34">
        <v>30070660</v>
      </c>
      <c r="L3" s="17">
        <v>82</v>
      </c>
      <c r="M3" s="37">
        <v>123191620</v>
      </c>
      <c r="N3" s="17">
        <v>100</v>
      </c>
      <c r="O3" s="34">
        <v>27169570</v>
      </c>
      <c r="P3" s="17">
        <v>67</v>
      </c>
      <c r="Q3" s="34">
        <v>38755240</v>
      </c>
      <c r="R3" s="17">
        <v>88</v>
      </c>
      <c r="S3" s="34">
        <v>43398390</v>
      </c>
      <c r="T3" s="17">
        <v>94</v>
      </c>
      <c r="U3" s="16">
        <v>7</v>
      </c>
    </row>
    <row r="4" spans="1:21" x14ac:dyDescent="0.25">
      <c r="A4" s="16">
        <v>3</v>
      </c>
      <c r="B4" s="1" t="s">
        <v>9</v>
      </c>
      <c r="C4" s="1">
        <v>545</v>
      </c>
      <c r="D4" s="12">
        <v>60</v>
      </c>
      <c r="E4" s="34">
        <v>3405010</v>
      </c>
      <c r="F4" s="17">
        <v>19</v>
      </c>
      <c r="G4" s="34">
        <v>242363700</v>
      </c>
      <c r="H4" s="17">
        <v>76</v>
      </c>
      <c r="I4" s="34">
        <v>9617370</v>
      </c>
      <c r="J4" s="17">
        <v>49</v>
      </c>
      <c r="K4" s="34">
        <v>36167160</v>
      </c>
      <c r="L4" s="17">
        <v>88</v>
      </c>
      <c r="M4" s="34">
        <v>60785720</v>
      </c>
      <c r="N4" s="17">
        <v>85</v>
      </c>
      <c r="O4" s="34">
        <v>12387890</v>
      </c>
      <c r="P4" s="17">
        <v>43</v>
      </c>
      <c r="Q4" s="37">
        <v>63289590</v>
      </c>
      <c r="R4" s="17">
        <v>100</v>
      </c>
      <c r="S4" s="34">
        <v>30676250</v>
      </c>
      <c r="T4" s="17">
        <v>85</v>
      </c>
      <c r="U4" s="16">
        <v>5</v>
      </c>
    </row>
    <row r="5" spans="1:21" x14ac:dyDescent="0.25">
      <c r="A5" s="16">
        <v>4</v>
      </c>
      <c r="B5" s="1" t="s">
        <v>27</v>
      </c>
      <c r="C5" s="1">
        <v>551</v>
      </c>
      <c r="D5" s="12">
        <v>58</v>
      </c>
      <c r="E5" s="34">
        <v>14065260</v>
      </c>
      <c r="F5" s="17">
        <v>82</v>
      </c>
      <c r="G5" s="34">
        <v>311499210</v>
      </c>
      <c r="H5" s="17">
        <v>82</v>
      </c>
      <c r="I5" s="34">
        <v>41430720</v>
      </c>
      <c r="J5" s="17">
        <v>82</v>
      </c>
      <c r="K5" s="34">
        <v>6762230</v>
      </c>
      <c r="L5" s="17">
        <v>61</v>
      </c>
      <c r="M5" s="34">
        <v>26597660</v>
      </c>
      <c r="N5" s="17">
        <v>67</v>
      </c>
      <c r="O5" s="34">
        <v>46789790</v>
      </c>
      <c r="P5" s="17">
        <v>82</v>
      </c>
      <c r="Q5" s="34">
        <v>4162550</v>
      </c>
      <c r="R5" s="17">
        <v>25</v>
      </c>
      <c r="S5" s="34">
        <v>14768000</v>
      </c>
      <c r="T5" s="17">
        <v>70</v>
      </c>
      <c r="U5" s="16">
        <v>0</v>
      </c>
    </row>
    <row r="6" spans="1:21" x14ac:dyDescent="0.25">
      <c r="A6" s="16">
        <v>5</v>
      </c>
      <c r="B6" s="1" t="s">
        <v>13</v>
      </c>
      <c r="C6" s="1">
        <v>542</v>
      </c>
      <c r="D6" s="12">
        <v>56</v>
      </c>
      <c r="E6" s="34">
        <v>12185200</v>
      </c>
      <c r="F6" s="17">
        <v>79</v>
      </c>
      <c r="G6" s="34">
        <v>25328060</v>
      </c>
      <c r="H6" s="17">
        <v>28</v>
      </c>
      <c r="I6" s="34">
        <v>108630610</v>
      </c>
      <c r="J6" s="17">
        <v>85</v>
      </c>
      <c r="K6" s="34">
        <v>12395620</v>
      </c>
      <c r="L6" s="17">
        <v>67</v>
      </c>
      <c r="M6" s="34">
        <v>100411220</v>
      </c>
      <c r="N6" s="17">
        <v>88</v>
      </c>
      <c r="O6" s="34">
        <v>26422600</v>
      </c>
      <c r="P6" s="17">
        <v>64</v>
      </c>
      <c r="Q6" s="34">
        <v>16675580</v>
      </c>
      <c r="R6" s="17">
        <v>67</v>
      </c>
      <c r="S6" s="34">
        <v>14535460</v>
      </c>
      <c r="T6" s="17">
        <v>64</v>
      </c>
      <c r="U6" s="16"/>
    </row>
    <row r="7" spans="1:21" x14ac:dyDescent="0.25">
      <c r="A7" s="16">
        <v>6</v>
      </c>
      <c r="B7" s="1" t="s">
        <v>21</v>
      </c>
      <c r="C7" s="1">
        <v>539</v>
      </c>
      <c r="D7" s="12">
        <v>54</v>
      </c>
      <c r="E7" s="34">
        <v>31646360</v>
      </c>
      <c r="F7" s="17">
        <v>94</v>
      </c>
      <c r="G7" s="34">
        <v>26034070</v>
      </c>
      <c r="H7" s="17">
        <v>31</v>
      </c>
      <c r="I7" s="34">
        <v>21273940</v>
      </c>
      <c r="J7" s="17">
        <v>70</v>
      </c>
      <c r="K7" s="34">
        <v>22588830</v>
      </c>
      <c r="L7" s="17">
        <v>70</v>
      </c>
      <c r="M7" s="34">
        <v>22181170</v>
      </c>
      <c r="N7" s="17">
        <v>64</v>
      </c>
      <c r="O7" s="37">
        <v>64348240</v>
      </c>
      <c r="P7" s="17">
        <v>100</v>
      </c>
      <c r="Q7" s="34">
        <v>8700430</v>
      </c>
      <c r="R7" s="17">
        <v>43</v>
      </c>
      <c r="S7" s="34">
        <v>14720120</v>
      </c>
      <c r="T7" s="17">
        <v>67</v>
      </c>
      <c r="U7" s="16"/>
    </row>
    <row r="8" spans="1:21" x14ac:dyDescent="0.25">
      <c r="A8" s="16">
        <v>7</v>
      </c>
      <c r="B8" s="1" t="s">
        <v>10</v>
      </c>
      <c r="C8" s="1">
        <v>533</v>
      </c>
      <c r="D8" s="12">
        <v>52</v>
      </c>
      <c r="E8" s="34">
        <v>7026400</v>
      </c>
      <c r="F8" s="17">
        <v>58</v>
      </c>
      <c r="G8" s="34">
        <v>397411680</v>
      </c>
      <c r="H8" s="17">
        <v>85</v>
      </c>
      <c r="I8" s="34">
        <v>11975040</v>
      </c>
      <c r="J8" s="17">
        <v>58</v>
      </c>
      <c r="K8" s="34">
        <v>3109760</v>
      </c>
      <c r="L8" s="17">
        <v>28</v>
      </c>
      <c r="M8" s="34">
        <v>18760170</v>
      </c>
      <c r="N8" s="17">
        <v>55</v>
      </c>
      <c r="O8" s="34">
        <v>56047390</v>
      </c>
      <c r="P8" s="17">
        <v>88</v>
      </c>
      <c r="Q8" s="34">
        <v>28124870</v>
      </c>
      <c r="R8" s="17">
        <v>82</v>
      </c>
      <c r="S8" s="34">
        <v>17783180</v>
      </c>
      <c r="T8" s="17">
        <v>79</v>
      </c>
      <c r="U8" s="16"/>
    </row>
    <row r="9" spans="1:21" x14ac:dyDescent="0.25">
      <c r="A9" s="16">
        <v>8</v>
      </c>
      <c r="B9" s="1" t="s">
        <v>18</v>
      </c>
      <c r="C9" s="1">
        <v>500</v>
      </c>
      <c r="D9" s="12">
        <v>50</v>
      </c>
      <c r="E9" s="34">
        <v>5959740</v>
      </c>
      <c r="F9" s="17">
        <v>46</v>
      </c>
      <c r="G9" s="34">
        <v>599913980</v>
      </c>
      <c r="H9" s="17">
        <v>94</v>
      </c>
      <c r="I9" s="34">
        <v>4144430</v>
      </c>
      <c r="J9" s="17">
        <v>28</v>
      </c>
      <c r="K9" s="37">
        <v>88342200</v>
      </c>
      <c r="L9" s="17">
        <v>100</v>
      </c>
      <c r="M9" s="34">
        <v>41076690</v>
      </c>
      <c r="N9" s="17">
        <v>76</v>
      </c>
      <c r="O9" s="34">
        <v>15368370</v>
      </c>
      <c r="P9" s="17">
        <v>49</v>
      </c>
      <c r="Q9" s="34">
        <v>10401980</v>
      </c>
      <c r="R9" s="17">
        <v>49</v>
      </c>
      <c r="S9" s="34">
        <v>13410090</v>
      </c>
      <c r="T9" s="17">
        <v>58</v>
      </c>
      <c r="U9" s="16"/>
    </row>
    <row r="10" spans="1:21" x14ac:dyDescent="0.25">
      <c r="A10" s="16">
        <v>9</v>
      </c>
      <c r="B10" s="1" t="s">
        <v>14</v>
      </c>
      <c r="C10" s="1">
        <v>500</v>
      </c>
      <c r="D10" s="12">
        <v>48</v>
      </c>
      <c r="E10" s="34">
        <v>18795850</v>
      </c>
      <c r="F10" s="17">
        <v>85</v>
      </c>
      <c r="G10" s="34">
        <v>54980340</v>
      </c>
      <c r="H10" s="17">
        <v>52</v>
      </c>
      <c r="I10" s="34">
        <v>135379900</v>
      </c>
      <c r="J10" s="17">
        <v>94</v>
      </c>
      <c r="K10" s="34">
        <v>62488230</v>
      </c>
      <c r="L10" s="17">
        <v>94</v>
      </c>
      <c r="M10" s="34">
        <v>4255420</v>
      </c>
      <c r="N10" s="17">
        <v>22</v>
      </c>
      <c r="O10" s="34">
        <v>63979270</v>
      </c>
      <c r="P10" s="17">
        <v>94</v>
      </c>
      <c r="Q10" s="34">
        <v>5439340</v>
      </c>
      <c r="R10" s="17">
        <v>28</v>
      </c>
      <c r="S10" s="34">
        <v>5212690</v>
      </c>
      <c r="T10" s="17">
        <v>31</v>
      </c>
      <c r="U10" s="16"/>
    </row>
    <row r="11" spans="1:21" x14ac:dyDescent="0.25">
      <c r="A11" s="16">
        <v>10</v>
      </c>
      <c r="B11" s="1" t="s">
        <v>56</v>
      </c>
      <c r="C11" s="1">
        <v>494</v>
      </c>
      <c r="D11" s="12">
        <v>46</v>
      </c>
      <c r="E11" s="34">
        <v>9142680</v>
      </c>
      <c r="F11" s="17">
        <v>76</v>
      </c>
      <c r="G11" s="34">
        <v>185782120</v>
      </c>
      <c r="H11" s="17">
        <v>70</v>
      </c>
      <c r="I11" s="34">
        <v>19424680</v>
      </c>
      <c r="J11" s="17">
        <v>67</v>
      </c>
      <c r="K11" s="34">
        <v>31387260</v>
      </c>
      <c r="L11" s="17">
        <v>85</v>
      </c>
      <c r="M11" s="34">
        <v>7720620</v>
      </c>
      <c r="N11" s="17">
        <v>43</v>
      </c>
      <c r="O11" s="34">
        <v>4593680</v>
      </c>
      <c r="P11" s="17">
        <v>25</v>
      </c>
      <c r="Q11" s="34">
        <v>23951370</v>
      </c>
      <c r="R11" s="17">
        <v>79</v>
      </c>
      <c r="S11" s="34">
        <v>13039550</v>
      </c>
      <c r="T11" s="17">
        <v>49</v>
      </c>
      <c r="U11" s="16"/>
    </row>
    <row r="12" spans="1:21" x14ac:dyDescent="0.25">
      <c r="A12" s="16">
        <v>11</v>
      </c>
      <c r="B12" s="1" t="s">
        <v>17</v>
      </c>
      <c r="C12" s="1">
        <v>482</v>
      </c>
      <c r="D12" s="12">
        <v>44</v>
      </c>
      <c r="E12" s="34">
        <v>7187830</v>
      </c>
      <c r="F12" s="17">
        <v>64</v>
      </c>
      <c r="G12" s="34">
        <v>177741020</v>
      </c>
      <c r="H12" s="17">
        <v>67</v>
      </c>
      <c r="I12" s="34">
        <v>14571440</v>
      </c>
      <c r="J12" s="17">
        <v>61</v>
      </c>
      <c r="K12" s="34">
        <v>3076220</v>
      </c>
      <c r="L12" s="17">
        <v>25</v>
      </c>
      <c r="M12" s="34">
        <v>20489360</v>
      </c>
      <c r="N12" s="17">
        <v>58</v>
      </c>
      <c r="O12" s="34">
        <v>16798230</v>
      </c>
      <c r="P12" s="17">
        <v>55</v>
      </c>
      <c r="Q12" s="34">
        <v>21551380</v>
      </c>
      <c r="R12" s="17">
        <v>76</v>
      </c>
      <c r="S12" s="34">
        <v>16557550</v>
      </c>
      <c r="T12" s="17">
        <v>76</v>
      </c>
      <c r="U12" s="16"/>
    </row>
    <row r="13" spans="1:21" x14ac:dyDescent="0.25">
      <c r="A13" s="16">
        <v>12</v>
      </c>
      <c r="B13" s="1" t="s">
        <v>15</v>
      </c>
      <c r="C13" s="1">
        <v>482</v>
      </c>
      <c r="D13" s="12">
        <v>42</v>
      </c>
      <c r="E13" s="34">
        <v>5620620</v>
      </c>
      <c r="F13" s="17">
        <v>34</v>
      </c>
      <c r="G13" s="34">
        <v>34573500</v>
      </c>
      <c r="H13" s="17">
        <v>43</v>
      </c>
      <c r="I13" s="34">
        <v>133420490</v>
      </c>
      <c r="J13" s="17">
        <v>88</v>
      </c>
      <c r="K13" s="34">
        <v>2987600</v>
      </c>
      <c r="L13" s="17">
        <v>22</v>
      </c>
      <c r="M13" s="34">
        <v>48417240</v>
      </c>
      <c r="N13" s="17">
        <v>82</v>
      </c>
      <c r="O13" s="34">
        <v>10966060</v>
      </c>
      <c r="P13" s="17">
        <v>40</v>
      </c>
      <c r="Q13" s="34">
        <v>37115320</v>
      </c>
      <c r="R13" s="17">
        <v>85</v>
      </c>
      <c r="S13" s="34">
        <v>35812370</v>
      </c>
      <c r="T13" s="17">
        <v>88</v>
      </c>
      <c r="U13" s="16"/>
    </row>
    <row r="14" spans="1:21" x14ac:dyDescent="0.25">
      <c r="A14" s="16">
        <v>13</v>
      </c>
      <c r="B14" s="1" t="s">
        <v>196</v>
      </c>
      <c r="C14" s="1">
        <v>473</v>
      </c>
      <c r="D14" s="12">
        <v>40</v>
      </c>
      <c r="E14" s="34">
        <v>7598620</v>
      </c>
      <c r="F14" s="17">
        <v>67</v>
      </c>
      <c r="G14" s="34">
        <v>266973910</v>
      </c>
      <c r="H14" s="17">
        <v>79</v>
      </c>
      <c r="I14" s="34">
        <v>6317410</v>
      </c>
      <c r="J14" s="17">
        <v>37</v>
      </c>
      <c r="K14" s="34">
        <v>3634950</v>
      </c>
      <c r="L14" s="17">
        <v>37</v>
      </c>
      <c r="M14" s="34">
        <v>12026890</v>
      </c>
      <c r="N14" s="17">
        <v>52</v>
      </c>
      <c r="O14" s="34">
        <v>52981320</v>
      </c>
      <c r="P14" s="17">
        <v>85</v>
      </c>
      <c r="Q14" s="34">
        <v>6049420</v>
      </c>
      <c r="R14" s="17">
        <v>34</v>
      </c>
      <c r="S14" s="34">
        <v>21089320</v>
      </c>
      <c r="T14" s="17">
        <v>82</v>
      </c>
      <c r="U14" s="16"/>
    </row>
    <row r="15" spans="1:21" x14ac:dyDescent="0.25">
      <c r="A15" s="16">
        <v>14</v>
      </c>
      <c r="B15" s="1" t="s">
        <v>194</v>
      </c>
      <c r="C15" s="1">
        <v>467</v>
      </c>
      <c r="D15" s="12">
        <v>38</v>
      </c>
      <c r="E15" s="34">
        <v>5971880</v>
      </c>
      <c r="F15" s="17">
        <v>49</v>
      </c>
      <c r="G15" s="34">
        <v>52672890</v>
      </c>
      <c r="H15" s="17">
        <v>49</v>
      </c>
      <c r="I15" s="34">
        <v>22361480</v>
      </c>
      <c r="J15" s="17">
        <v>76</v>
      </c>
      <c r="K15" s="34">
        <v>3667430</v>
      </c>
      <c r="L15" s="17">
        <v>40</v>
      </c>
      <c r="M15" s="34">
        <v>7779680</v>
      </c>
      <c r="N15" s="17">
        <v>46</v>
      </c>
      <c r="O15" s="34">
        <v>38653040</v>
      </c>
      <c r="P15" s="17">
        <v>79</v>
      </c>
      <c r="Q15" s="34">
        <v>12934720</v>
      </c>
      <c r="R15" s="17">
        <v>55</v>
      </c>
      <c r="S15" s="34">
        <v>14943210</v>
      </c>
      <c r="T15" s="17">
        <v>73</v>
      </c>
      <c r="U15" s="16"/>
    </row>
    <row r="16" spans="1:21" x14ac:dyDescent="0.25">
      <c r="A16" s="16">
        <v>15</v>
      </c>
      <c r="B16" s="1" t="s">
        <v>8</v>
      </c>
      <c r="C16" s="1">
        <v>464</v>
      </c>
      <c r="D16" s="12">
        <v>36</v>
      </c>
      <c r="E16" s="34">
        <v>20769300</v>
      </c>
      <c r="F16" s="17">
        <v>88</v>
      </c>
      <c r="G16" s="34">
        <v>79624090</v>
      </c>
      <c r="H16" s="17">
        <v>58</v>
      </c>
      <c r="I16" s="34">
        <v>4171710</v>
      </c>
      <c r="J16" s="17">
        <v>31</v>
      </c>
      <c r="K16" s="34">
        <v>6173740</v>
      </c>
      <c r="L16" s="17">
        <v>55</v>
      </c>
      <c r="M16" s="34">
        <v>6237390</v>
      </c>
      <c r="N16" s="17">
        <v>34</v>
      </c>
      <c r="O16" s="34">
        <v>37420240</v>
      </c>
      <c r="P16" s="17">
        <v>76</v>
      </c>
      <c r="Q16" s="34">
        <v>14654030</v>
      </c>
      <c r="R16" s="17">
        <v>61</v>
      </c>
      <c r="S16" s="34">
        <v>13893930</v>
      </c>
      <c r="T16" s="17">
        <v>61</v>
      </c>
      <c r="U16" s="16"/>
    </row>
    <row r="17" spans="1:21" x14ac:dyDescent="0.25">
      <c r="A17" s="16">
        <v>16</v>
      </c>
      <c r="B17" s="1" t="s">
        <v>11</v>
      </c>
      <c r="C17" s="1">
        <v>434</v>
      </c>
      <c r="D17" s="12">
        <v>34</v>
      </c>
      <c r="E17" s="34">
        <v>5880760</v>
      </c>
      <c r="F17" s="17">
        <v>43</v>
      </c>
      <c r="G17" s="34">
        <v>195034010</v>
      </c>
      <c r="H17" s="17">
        <v>73</v>
      </c>
      <c r="I17" s="34">
        <v>10583690</v>
      </c>
      <c r="J17" s="17">
        <v>55</v>
      </c>
      <c r="K17" s="34">
        <v>3437570</v>
      </c>
      <c r="L17" s="17">
        <v>34</v>
      </c>
      <c r="M17" s="34">
        <v>47279920</v>
      </c>
      <c r="N17" s="17">
        <v>79</v>
      </c>
      <c r="O17" s="34">
        <v>19641440</v>
      </c>
      <c r="P17" s="17">
        <v>58</v>
      </c>
      <c r="Q17" s="34">
        <v>13250510</v>
      </c>
      <c r="R17" s="17">
        <v>58</v>
      </c>
      <c r="S17" s="34">
        <v>5226280</v>
      </c>
      <c r="T17" s="17">
        <v>34</v>
      </c>
      <c r="U17" s="16"/>
    </row>
    <row r="18" spans="1:21" x14ac:dyDescent="0.25">
      <c r="A18" s="16">
        <v>17</v>
      </c>
      <c r="B18" s="1" t="s">
        <v>195</v>
      </c>
      <c r="C18" s="1">
        <v>431</v>
      </c>
      <c r="D18" s="12">
        <v>32</v>
      </c>
      <c r="E18" s="34">
        <v>5117180</v>
      </c>
      <c r="F18" s="17">
        <v>25</v>
      </c>
      <c r="G18" s="37">
        <v>882604250</v>
      </c>
      <c r="H18" s="17">
        <v>100</v>
      </c>
      <c r="I18" s="34">
        <v>2470910</v>
      </c>
      <c r="J18" s="17">
        <v>22</v>
      </c>
      <c r="K18" s="34">
        <v>4186720</v>
      </c>
      <c r="L18" s="17">
        <v>46</v>
      </c>
      <c r="M18" s="34">
        <v>39678230</v>
      </c>
      <c r="N18" s="17">
        <v>73</v>
      </c>
      <c r="O18" s="34">
        <v>16473990</v>
      </c>
      <c r="P18" s="17">
        <v>52</v>
      </c>
      <c r="Q18" s="34">
        <v>17906180</v>
      </c>
      <c r="R18" s="17">
        <v>70</v>
      </c>
      <c r="S18" s="34">
        <v>8843870</v>
      </c>
      <c r="T18" s="17">
        <v>43</v>
      </c>
      <c r="U18" s="16"/>
    </row>
    <row r="19" spans="1:21" x14ac:dyDescent="0.25">
      <c r="A19" s="16">
        <v>18</v>
      </c>
      <c r="B19" s="1" t="s">
        <v>62</v>
      </c>
      <c r="C19" s="1">
        <v>389</v>
      </c>
      <c r="D19" s="12">
        <v>30</v>
      </c>
      <c r="E19" s="34">
        <v>5782390</v>
      </c>
      <c r="F19" s="17">
        <v>40</v>
      </c>
      <c r="G19" s="34">
        <v>113395670</v>
      </c>
      <c r="H19" s="17">
        <v>61</v>
      </c>
      <c r="I19" s="34">
        <v>775540</v>
      </c>
      <c r="J19" s="17">
        <v>19</v>
      </c>
      <c r="K19" s="34">
        <v>23394010</v>
      </c>
      <c r="L19" s="17">
        <v>73</v>
      </c>
      <c r="M19" s="34">
        <v>1424000</v>
      </c>
      <c r="N19" s="17">
        <v>19</v>
      </c>
      <c r="O19" s="34">
        <v>33592170</v>
      </c>
      <c r="P19" s="17">
        <v>73</v>
      </c>
      <c r="Q19" s="34">
        <v>10484450</v>
      </c>
      <c r="R19" s="17">
        <v>52</v>
      </c>
      <c r="S19" s="34">
        <v>13176250</v>
      </c>
      <c r="T19" s="17">
        <v>52</v>
      </c>
      <c r="U19" s="16"/>
    </row>
    <row r="20" spans="1:21" x14ac:dyDescent="0.25">
      <c r="A20" s="16">
        <v>19</v>
      </c>
      <c r="B20" s="1" t="s">
        <v>197</v>
      </c>
      <c r="C20" s="1">
        <v>377</v>
      </c>
      <c r="D20" s="12">
        <v>28</v>
      </c>
      <c r="E20" s="34">
        <v>7883410</v>
      </c>
      <c r="F20" s="17">
        <v>73</v>
      </c>
      <c r="G20" s="34">
        <v>19176140</v>
      </c>
      <c r="H20" s="17">
        <v>25</v>
      </c>
      <c r="I20" s="34">
        <v>17041800</v>
      </c>
      <c r="J20" s="17">
        <v>64</v>
      </c>
      <c r="K20" s="34">
        <v>5150870</v>
      </c>
      <c r="L20" s="17">
        <v>52</v>
      </c>
      <c r="M20" s="34">
        <v>4422230</v>
      </c>
      <c r="N20" s="17">
        <v>25</v>
      </c>
      <c r="O20" s="34">
        <v>19908770</v>
      </c>
      <c r="P20" s="17">
        <v>61</v>
      </c>
      <c r="Q20" s="34">
        <v>8527500</v>
      </c>
      <c r="R20" s="17">
        <v>37</v>
      </c>
      <c r="S20" s="34">
        <v>8321130</v>
      </c>
      <c r="T20" s="17">
        <v>40</v>
      </c>
      <c r="U20" s="16"/>
    </row>
    <row r="21" spans="1:21" x14ac:dyDescent="0.25">
      <c r="A21" s="16">
        <v>20</v>
      </c>
      <c r="B21" s="1" t="s">
        <v>12</v>
      </c>
      <c r="C21" s="1">
        <v>365</v>
      </c>
      <c r="D21" s="12">
        <v>26</v>
      </c>
      <c r="E21" s="34">
        <v>5180820</v>
      </c>
      <c r="F21" s="17">
        <v>28</v>
      </c>
      <c r="G21" s="34">
        <v>26580070</v>
      </c>
      <c r="H21" s="17">
        <v>34</v>
      </c>
      <c r="I21" s="34">
        <v>28067880</v>
      </c>
      <c r="J21" s="17">
        <v>79</v>
      </c>
      <c r="K21" s="34">
        <v>4056780</v>
      </c>
      <c r="L21" s="17">
        <v>43</v>
      </c>
      <c r="M21" s="34">
        <v>20895480</v>
      </c>
      <c r="N21" s="17">
        <v>61</v>
      </c>
      <c r="O21" s="34">
        <v>8608680</v>
      </c>
      <c r="P21" s="17">
        <v>37</v>
      </c>
      <c r="Q21" s="34">
        <v>9505870</v>
      </c>
      <c r="R21" s="17">
        <v>46</v>
      </c>
      <c r="S21" s="34">
        <v>5690080</v>
      </c>
      <c r="T21" s="17">
        <v>37</v>
      </c>
      <c r="U21" s="16"/>
    </row>
    <row r="22" spans="1:21" x14ac:dyDescent="0.25">
      <c r="A22" s="16">
        <v>21</v>
      </c>
      <c r="B22" s="1" t="s">
        <v>52</v>
      </c>
      <c r="C22" s="1">
        <v>365</v>
      </c>
      <c r="D22" s="12">
        <v>24</v>
      </c>
      <c r="E22" s="34">
        <v>7668490</v>
      </c>
      <c r="F22" s="17">
        <v>70</v>
      </c>
      <c r="G22" s="34">
        <v>11075990</v>
      </c>
      <c r="H22" s="17">
        <v>19</v>
      </c>
      <c r="I22" s="34">
        <v>8108550</v>
      </c>
      <c r="J22" s="17">
        <v>43</v>
      </c>
      <c r="K22" s="34">
        <v>3337120</v>
      </c>
      <c r="L22" s="17">
        <v>31</v>
      </c>
      <c r="M22" s="34">
        <v>30198410</v>
      </c>
      <c r="N22" s="17">
        <v>70</v>
      </c>
      <c r="O22" s="34">
        <v>6342720</v>
      </c>
      <c r="P22" s="17">
        <v>31</v>
      </c>
      <c r="Q22" s="34">
        <v>20779400</v>
      </c>
      <c r="R22" s="17">
        <v>73</v>
      </c>
      <c r="S22" s="34">
        <v>4504240</v>
      </c>
      <c r="T22" s="17">
        <v>28</v>
      </c>
      <c r="U22" s="16"/>
    </row>
    <row r="23" spans="1:21" x14ac:dyDescent="0.25">
      <c r="A23" s="16">
        <v>22</v>
      </c>
      <c r="B23" s="1" t="s">
        <v>132</v>
      </c>
      <c r="C23" s="1">
        <v>347</v>
      </c>
      <c r="D23" s="12">
        <v>22</v>
      </c>
      <c r="E23" s="34">
        <v>5447750</v>
      </c>
      <c r="F23" s="17">
        <v>31</v>
      </c>
      <c r="G23" s="34">
        <v>34251720</v>
      </c>
      <c r="H23" s="17">
        <v>40</v>
      </c>
      <c r="I23" s="34">
        <v>9043000</v>
      </c>
      <c r="J23" s="17">
        <v>46</v>
      </c>
      <c r="K23" s="34">
        <v>4538680</v>
      </c>
      <c r="L23" s="17">
        <v>49</v>
      </c>
      <c r="M23" s="34">
        <v>7128680</v>
      </c>
      <c r="N23" s="17">
        <v>40</v>
      </c>
      <c r="O23" s="34">
        <v>12454630</v>
      </c>
      <c r="P23" s="17">
        <v>46</v>
      </c>
      <c r="Q23" s="34">
        <v>8682650</v>
      </c>
      <c r="R23" s="17">
        <v>40</v>
      </c>
      <c r="S23" s="34">
        <v>13244500</v>
      </c>
      <c r="T23" s="17">
        <v>55</v>
      </c>
      <c r="U23" s="16"/>
    </row>
    <row r="24" spans="1:21" x14ac:dyDescent="0.25">
      <c r="A24" s="16">
        <v>23</v>
      </c>
      <c r="B24" s="1" t="s">
        <v>16</v>
      </c>
      <c r="C24" s="1">
        <v>344</v>
      </c>
      <c r="D24" s="12">
        <v>20</v>
      </c>
      <c r="E24" s="34">
        <v>3421290</v>
      </c>
      <c r="F24" s="17">
        <v>22</v>
      </c>
      <c r="G24" s="34">
        <v>27761010</v>
      </c>
      <c r="H24" s="17">
        <v>37</v>
      </c>
      <c r="I24" s="34">
        <v>21695020</v>
      </c>
      <c r="J24" s="17">
        <v>73</v>
      </c>
      <c r="K24" s="34">
        <v>9203970</v>
      </c>
      <c r="L24" s="17">
        <v>64</v>
      </c>
      <c r="M24" s="34">
        <v>6247260</v>
      </c>
      <c r="N24" s="17">
        <v>37</v>
      </c>
      <c r="O24" s="34">
        <v>6928660</v>
      </c>
      <c r="P24" s="17">
        <v>34</v>
      </c>
      <c r="Q24" s="34">
        <v>5452870</v>
      </c>
      <c r="R24" s="17">
        <v>31</v>
      </c>
      <c r="S24" s="34">
        <v>10986200</v>
      </c>
      <c r="T24" s="17">
        <v>46</v>
      </c>
      <c r="U24" s="16"/>
    </row>
    <row r="25" spans="1:21" x14ac:dyDescent="0.25">
      <c r="A25" s="16">
        <v>24</v>
      </c>
      <c r="B25" s="1" t="s">
        <v>47</v>
      </c>
      <c r="C25" s="1">
        <v>320</v>
      </c>
      <c r="D25" s="12">
        <v>18</v>
      </c>
      <c r="E25" s="34">
        <v>7167820</v>
      </c>
      <c r="F25" s="17">
        <v>61</v>
      </c>
      <c r="G25" s="34">
        <v>52294490</v>
      </c>
      <c r="H25" s="17">
        <v>46</v>
      </c>
      <c r="I25" s="34">
        <v>2776720</v>
      </c>
      <c r="J25" s="17">
        <v>25</v>
      </c>
      <c r="K25" s="34">
        <v>29479980</v>
      </c>
      <c r="L25" s="17">
        <v>79</v>
      </c>
      <c r="M25" s="34">
        <v>7978010</v>
      </c>
      <c r="N25" s="17">
        <v>49</v>
      </c>
      <c r="O25" s="34">
        <v>3560210</v>
      </c>
      <c r="P25" s="17">
        <v>22</v>
      </c>
      <c r="Q25" s="34">
        <v>2395240</v>
      </c>
      <c r="R25" s="17">
        <v>19</v>
      </c>
      <c r="S25" s="34">
        <v>3128180</v>
      </c>
      <c r="T25" s="17">
        <v>19</v>
      </c>
      <c r="U25" s="16"/>
    </row>
    <row r="26" spans="1:21" x14ac:dyDescent="0.25">
      <c r="A26" s="16">
        <v>25</v>
      </c>
      <c r="B26" s="1" t="s">
        <v>68</v>
      </c>
      <c r="C26" s="1">
        <v>293</v>
      </c>
      <c r="D26" s="12">
        <v>16</v>
      </c>
      <c r="E26" s="34">
        <v>6950460</v>
      </c>
      <c r="F26" s="17">
        <v>55</v>
      </c>
      <c r="G26" s="34">
        <v>63890720</v>
      </c>
      <c r="H26" s="17">
        <v>55</v>
      </c>
      <c r="I26" s="34">
        <v>5173170</v>
      </c>
      <c r="J26" s="17">
        <v>34</v>
      </c>
      <c r="K26" s="34">
        <v>6595370</v>
      </c>
      <c r="L26" s="17">
        <v>58</v>
      </c>
      <c r="M26" s="34">
        <v>4822640</v>
      </c>
      <c r="N26" s="17">
        <v>28</v>
      </c>
      <c r="O26" s="34">
        <v>2343380</v>
      </c>
      <c r="P26" s="17">
        <v>19</v>
      </c>
      <c r="Q26" s="34">
        <v>3205840</v>
      </c>
      <c r="R26" s="17">
        <v>22</v>
      </c>
      <c r="S26" s="34">
        <v>3486040</v>
      </c>
      <c r="T26" s="17">
        <v>22</v>
      </c>
      <c r="U26" s="16"/>
    </row>
    <row r="27" spans="1:21" x14ac:dyDescent="0.25">
      <c r="A27" s="16">
        <v>26</v>
      </c>
      <c r="B27" s="1" t="s">
        <v>50</v>
      </c>
      <c r="C27" s="1">
        <v>278</v>
      </c>
      <c r="D27" s="12">
        <v>14</v>
      </c>
      <c r="E27" s="34">
        <v>5744120</v>
      </c>
      <c r="F27" s="17">
        <v>37</v>
      </c>
      <c r="G27" s="34">
        <v>18184950</v>
      </c>
      <c r="H27" s="17">
        <v>22</v>
      </c>
      <c r="I27" s="34">
        <v>9886170</v>
      </c>
      <c r="J27" s="17">
        <v>52</v>
      </c>
      <c r="K27" s="34">
        <v>2751140</v>
      </c>
      <c r="L27" s="17">
        <v>19</v>
      </c>
      <c r="M27" s="34">
        <v>6216080</v>
      </c>
      <c r="N27" s="17">
        <v>31</v>
      </c>
      <c r="O27" s="34">
        <v>5723970</v>
      </c>
      <c r="P27" s="17">
        <v>28</v>
      </c>
      <c r="Q27" s="34">
        <v>15065680</v>
      </c>
      <c r="R27" s="17">
        <v>64</v>
      </c>
      <c r="S27" s="34">
        <v>3959110</v>
      </c>
      <c r="T27" s="17">
        <v>25</v>
      </c>
      <c r="U27" s="16"/>
    </row>
    <row r="28" spans="1:21" x14ac:dyDescent="0.25">
      <c r="O28" s="36"/>
    </row>
    <row r="29" spans="1:21" x14ac:dyDescent="0.25">
      <c r="A29" s="32" t="s">
        <v>192</v>
      </c>
    </row>
  </sheetData>
  <sortState ref="A2:U33">
    <sortCondition descending="1" ref="D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35"/>
  <sheetViews>
    <sheetView topLeftCell="A13" workbookViewId="0">
      <selection activeCell="C23" sqref="C23"/>
    </sheetView>
  </sheetViews>
  <sheetFormatPr defaultRowHeight="15" x14ac:dyDescent="0.25"/>
  <cols>
    <col min="1" max="1" width="24.7109375" bestFit="1" customWidth="1"/>
    <col min="2" max="2" width="16.140625" bestFit="1" customWidth="1"/>
  </cols>
  <sheetData>
    <row r="1" spans="1:3" x14ac:dyDescent="0.25">
      <c r="A1" s="2" t="s">
        <v>188</v>
      </c>
    </row>
    <row r="3" spans="1:3" x14ac:dyDescent="0.25">
      <c r="A3" s="28" t="s">
        <v>165</v>
      </c>
    </row>
    <row r="5" spans="1:3" x14ac:dyDescent="0.25">
      <c r="A5" s="14" t="s">
        <v>23</v>
      </c>
      <c r="B5" s="14" t="s">
        <v>1</v>
      </c>
      <c r="C5" s="14" t="s">
        <v>24</v>
      </c>
    </row>
    <row r="6" spans="1:3" x14ac:dyDescent="0.25">
      <c r="A6" s="12">
        <v>1</v>
      </c>
      <c r="B6" s="12" t="s">
        <v>5</v>
      </c>
      <c r="C6" s="12">
        <v>4</v>
      </c>
    </row>
    <row r="7" spans="1:3" x14ac:dyDescent="0.25">
      <c r="A7" s="12">
        <v>2</v>
      </c>
      <c r="B7" s="12" t="s">
        <v>6</v>
      </c>
      <c r="C7" s="12">
        <v>1</v>
      </c>
    </row>
    <row r="8" spans="1:3" x14ac:dyDescent="0.25">
      <c r="A8" s="12">
        <v>3</v>
      </c>
      <c r="B8" s="12" t="s">
        <v>27</v>
      </c>
      <c r="C8" s="12">
        <v>0</v>
      </c>
    </row>
    <row r="9" spans="1:3" x14ac:dyDescent="0.25">
      <c r="A9" s="12">
        <v>4</v>
      </c>
      <c r="B9" s="12" t="s">
        <v>9</v>
      </c>
      <c r="C9" s="12">
        <v>2</v>
      </c>
    </row>
    <row r="10" spans="1:3" x14ac:dyDescent="0.25">
      <c r="A10" s="18"/>
      <c r="B10" s="18"/>
      <c r="C10" s="18"/>
    </row>
    <row r="11" spans="1:3" x14ac:dyDescent="0.25">
      <c r="A11" s="28" t="s">
        <v>189</v>
      </c>
      <c r="B11" s="18"/>
      <c r="C11" s="18"/>
    </row>
    <row r="12" spans="1:3" x14ac:dyDescent="0.25">
      <c r="A12" s="18"/>
      <c r="B12" s="18"/>
      <c r="C12" s="18"/>
    </row>
    <row r="13" spans="1:3" x14ac:dyDescent="0.25">
      <c r="A13" s="14" t="s">
        <v>23</v>
      </c>
      <c r="B13" s="14" t="s">
        <v>1</v>
      </c>
      <c r="C13" s="14" t="s">
        <v>24</v>
      </c>
    </row>
    <row r="14" spans="1:3" x14ac:dyDescent="0.25">
      <c r="A14" s="12">
        <v>1</v>
      </c>
      <c r="B14" s="12" t="str">
        <f>B6</f>
        <v>Derek Thomson</v>
      </c>
      <c r="C14" s="12">
        <v>1</v>
      </c>
    </row>
    <row r="15" spans="1:3" x14ac:dyDescent="0.25">
      <c r="A15" s="12">
        <v>2</v>
      </c>
      <c r="B15" s="12" t="str">
        <f>B7</f>
        <v>Paul Sinclair</v>
      </c>
      <c r="C15" s="12">
        <v>4</v>
      </c>
    </row>
    <row r="16" spans="1:3" x14ac:dyDescent="0.25">
      <c r="A16" s="12">
        <v>3</v>
      </c>
      <c r="B16" s="12" t="str">
        <f>B8</f>
        <v>Gary Kelemen</v>
      </c>
      <c r="C16" s="12">
        <v>0</v>
      </c>
    </row>
    <row r="17" spans="1:3" x14ac:dyDescent="0.25">
      <c r="A17" s="12">
        <v>4</v>
      </c>
      <c r="B17" s="12" t="str">
        <f>B9</f>
        <v>Rod Ferguson</v>
      </c>
      <c r="C17" s="12">
        <v>2</v>
      </c>
    </row>
    <row r="18" spans="1:3" x14ac:dyDescent="0.25">
      <c r="A18" s="18"/>
      <c r="B18" s="18"/>
      <c r="C18" s="18"/>
    </row>
    <row r="19" spans="1:3" x14ac:dyDescent="0.25">
      <c r="A19" s="28" t="s">
        <v>190</v>
      </c>
      <c r="B19" s="18"/>
      <c r="C19" s="18"/>
    </row>
    <row r="20" spans="1:3" x14ac:dyDescent="0.25">
      <c r="A20" s="18"/>
      <c r="B20" s="18"/>
      <c r="C20" s="18"/>
    </row>
    <row r="21" spans="1:3" x14ac:dyDescent="0.25">
      <c r="A21" s="14" t="s">
        <v>23</v>
      </c>
      <c r="B21" s="14" t="s">
        <v>1</v>
      </c>
      <c r="C21" s="14" t="s">
        <v>24</v>
      </c>
    </row>
    <row r="22" spans="1:3" x14ac:dyDescent="0.25">
      <c r="A22" s="12">
        <v>1</v>
      </c>
      <c r="B22" s="12" t="str">
        <f>B6</f>
        <v>Derek Thomson</v>
      </c>
      <c r="C22" s="12">
        <v>4</v>
      </c>
    </row>
    <row r="23" spans="1:3" x14ac:dyDescent="0.25">
      <c r="A23" s="12">
        <v>2</v>
      </c>
      <c r="B23" s="12" t="str">
        <f>B7</f>
        <v>Paul Sinclair</v>
      </c>
      <c r="C23" s="12">
        <v>2</v>
      </c>
    </row>
    <row r="24" spans="1:3" x14ac:dyDescent="0.25">
      <c r="A24" s="12">
        <v>3</v>
      </c>
      <c r="B24" s="12" t="str">
        <f>B8</f>
        <v>Gary Kelemen</v>
      </c>
      <c r="C24" s="12">
        <v>0</v>
      </c>
    </row>
    <row r="25" spans="1:3" x14ac:dyDescent="0.25">
      <c r="A25" s="12">
        <v>4</v>
      </c>
      <c r="B25" s="12" t="str">
        <f>B9</f>
        <v>Rod Ferguson</v>
      </c>
      <c r="C25" s="12">
        <v>1</v>
      </c>
    </row>
    <row r="27" spans="1:3" x14ac:dyDescent="0.25">
      <c r="A27" s="28" t="s">
        <v>160</v>
      </c>
    </row>
    <row r="29" spans="1:3" x14ac:dyDescent="0.25">
      <c r="A29" s="14" t="s">
        <v>23</v>
      </c>
      <c r="B29" s="14" t="s">
        <v>1</v>
      </c>
      <c r="C29" s="14" t="s">
        <v>24</v>
      </c>
    </row>
    <row r="30" spans="1:3" x14ac:dyDescent="0.25">
      <c r="A30" s="12"/>
      <c r="B30" s="12" t="str">
        <f>B6</f>
        <v>Derek Thomson</v>
      </c>
      <c r="C30" s="12">
        <f>SUM(C6+C14+C22)</f>
        <v>9</v>
      </c>
    </row>
    <row r="31" spans="1:3" x14ac:dyDescent="0.25">
      <c r="A31" s="12"/>
      <c r="B31" s="12" t="str">
        <f>B7</f>
        <v>Paul Sinclair</v>
      </c>
      <c r="C31" s="12">
        <f>SUM(C7+C15+C23)</f>
        <v>7</v>
      </c>
    </row>
    <row r="32" spans="1:3" x14ac:dyDescent="0.25">
      <c r="A32" s="12"/>
      <c r="B32" s="12" t="str">
        <f>B8</f>
        <v>Gary Kelemen</v>
      </c>
      <c r="C32" s="12">
        <f>SUM(C8+C16+C24)</f>
        <v>0</v>
      </c>
    </row>
    <row r="33" spans="1:3" x14ac:dyDescent="0.25">
      <c r="A33" s="12"/>
      <c r="B33" s="12" t="str">
        <f>B9</f>
        <v>Rod Ferguson</v>
      </c>
      <c r="C33" s="12">
        <f>SUM(C9+C17+C25)</f>
        <v>5</v>
      </c>
    </row>
    <row r="35" spans="1:3" x14ac:dyDescent="0.25">
      <c r="A35" s="28" t="s">
        <v>191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Entry Sheet</vt:lpstr>
      <vt:lpstr>Pinball Standings Page</vt:lpstr>
      <vt:lpstr>Results</vt:lpstr>
      <vt:lpstr>Playoff</vt:lpstr>
    </vt:vector>
  </TitlesOfParts>
  <Company>GOA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derek.thomson</dc:creator>
  <cp:lastModifiedBy>Derek Thomson</cp:lastModifiedBy>
  <cp:lastPrinted>2016-06-13T22:34:23Z</cp:lastPrinted>
  <dcterms:created xsi:type="dcterms:W3CDTF">2013-04-30T17:23:23Z</dcterms:created>
  <dcterms:modified xsi:type="dcterms:W3CDTF">2016-06-16T04:57:25Z</dcterms:modified>
</cp:coreProperties>
</file>